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MStebbings\AppData\Local\Microsoft\Windows\INetCache\Content.Outlook\6ICFV37P\"/>
    </mc:Choice>
  </mc:AlternateContent>
  <xr:revisionPtr revIDLastSave="0" documentId="13_ncr:1_{09213336-6C22-4BBC-9A1D-080C5D4E6F54}" xr6:coauthVersionLast="47" xr6:coauthVersionMax="47" xr10:uidLastSave="{00000000-0000-0000-0000-000000000000}"/>
  <bookViews>
    <workbookView xWindow="-108" yWindow="-108" windowWidth="23256" windowHeight="12576" firstSheet="1" activeTab="9" xr2:uid="{00000000-000D-0000-FFFF-FFFF00000000}"/>
  </bookViews>
  <sheets>
    <sheet name="Sheet1" sheetId="3" state="hidden" r:id="rId1"/>
    <sheet name="Pricing Policy" sheetId="4" r:id="rId2"/>
    <sheet name="Maintenance" sheetId="6" r:id="rId3"/>
    <sheet name="FTP Programme of Use" sheetId="5" r:id="rId4"/>
    <sheet name="Site Development Plan" sheetId="7" r:id="rId5"/>
    <sheet name="Targets" sheetId="8" state="hidden" r:id="rId6"/>
    <sheet name="Actions" sheetId="9" state="hidden" r:id="rId7"/>
    <sheet name="Grass pitch costs" sheetId="10" state="hidden" r:id="rId8"/>
    <sheet name="FTP costs" sheetId="11" state="hidden" r:id="rId9"/>
    <sheet name="I&amp;E" sheetId="12" r:id="rId10"/>
    <sheet name="Current Predicted" sheetId="13"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2" l="1"/>
  <c r="G11" i="12" s="1"/>
  <c r="H11" i="12" s="1"/>
  <c r="H12" i="12"/>
  <c r="G12" i="12"/>
  <c r="G14" i="12"/>
  <c r="H14" i="12" s="1"/>
  <c r="F14" i="12"/>
  <c r="G16" i="12"/>
  <c r="H16" i="12" s="1"/>
  <c r="F16" i="12"/>
  <c r="E13" i="12"/>
  <c r="F13" i="12" s="1"/>
  <c r="G13" i="12" s="1"/>
  <c r="H13" i="12" s="1"/>
  <c r="E17" i="12"/>
  <c r="F17" i="12" s="1"/>
  <c r="G17" i="12" s="1"/>
  <c r="H17" i="12" s="1"/>
  <c r="E29" i="12"/>
  <c r="F29" i="12" s="1"/>
  <c r="G29" i="12" s="1"/>
  <c r="H29" i="12" s="1"/>
  <c r="N30" i="13"/>
  <c r="N31" i="13"/>
  <c r="F27" i="12" s="1"/>
  <c r="G27" i="12" s="1"/>
  <c r="H27" i="12" s="1"/>
  <c r="N32" i="13"/>
  <c r="E28" i="12" s="1"/>
  <c r="F28" i="12" s="1"/>
  <c r="G28" i="12" s="1"/>
  <c r="H28" i="12" s="1"/>
  <c r="N33" i="13"/>
  <c r="N34" i="13"/>
  <c r="N35" i="13"/>
  <c r="N36" i="13"/>
  <c r="E32" i="12" s="1"/>
  <c r="F32" i="12" s="1"/>
  <c r="G32" i="12" s="1"/>
  <c r="H32" i="12" s="1"/>
  <c r="N37" i="13"/>
  <c r="N38" i="13"/>
  <c r="N39" i="13"/>
  <c r="N40" i="13"/>
  <c r="N41" i="13"/>
  <c r="N42" i="13"/>
  <c r="N43" i="13"/>
  <c r="N44" i="13"/>
  <c r="N45" i="13"/>
  <c r="N46" i="13"/>
  <c r="N47" i="13"/>
  <c r="N48" i="13"/>
  <c r="E33" i="12" s="1"/>
  <c r="N49" i="13"/>
  <c r="N50" i="13"/>
  <c r="N51" i="13"/>
  <c r="E31" i="12"/>
  <c r="F31" i="12" s="1"/>
  <c r="G31" i="12" s="1"/>
  <c r="H31" i="12" s="1"/>
  <c r="E30" i="12"/>
  <c r="F30" i="12" s="1"/>
  <c r="G30" i="12" s="1"/>
  <c r="H30" i="12" s="1"/>
  <c r="F26" i="12"/>
  <c r="G26" i="12" s="1"/>
  <c r="H26" i="12" s="1"/>
  <c r="E24" i="12"/>
  <c r="F24" i="12" s="1"/>
  <c r="G24" i="12" s="1"/>
  <c r="H24" i="12" s="1"/>
  <c r="F29" i="13"/>
  <c r="N29" i="13" s="1"/>
  <c r="M28" i="13"/>
  <c r="L28" i="13"/>
  <c r="K28" i="13"/>
  <c r="J28" i="13"/>
  <c r="I28" i="13"/>
  <c r="H28" i="13"/>
  <c r="G28" i="13"/>
  <c r="F28" i="13"/>
  <c r="E28" i="13"/>
  <c r="D28" i="13"/>
  <c r="C28" i="13"/>
  <c r="N28" i="13" s="1"/>
  <c r="B28" i="13"/>
  <c r="M27" i="13"/>
  <c r="L27" i="13"/>
  <c r="K27" i="13"/>
  <c r="J27" i="13"/>
  <c r="D27" i="13"/>
  <c r="C27" i="13"/>
  <c r="B27" i="13"/>
  <c r="N27" i="13" s="1"/>
  <c r="E25" i="12" s="1"/>
  <c r="F25" i="12" s="1"/>
  <c r="G25" i="12" s="1"/>
  <c r="H25" i="12" s="1"/>
  <c r="N26" i="13"/>
  <c r="N22" i="13"/>
  <c r="N21" i="13"/>
  <c r="N20" i="13"/>
  <c r="D15" i="12" s="1"/>
  <c r="N18" i="13"/>
  <c r="N17" i="13"/>
  <c r="N16" i="13"/>
  <c r="M15" i="13"/>
  <c r="L15" i="13"/>
  <c r="K15" i="13"/>
  <c r="J15" i="13"/>
  <c r="I15" i="13"/>
  <c r="H15" i="13"/>
  <c r="F15" i="13"/>
  <c r="E15" i="13"/>
  <c r="D15" i="13"/>
  <c r="C15" i="13"/>
  <c r="B15" i="13"/>
  <c r="N14" i="13"/>
  <c r="M13" i="13"/>
  <c r="L13" i="13"/>
  <c r="K13" i="13"/>
  <c r="J13" i="13"/>
  <c r="I13" i="13"/>
  <c r="H13" i="13"/>
  <c r="G13" i="13"/>
  <c r="F13" i="13"/>
  <c r="E13" i="13"/>
  <c r="D13" i="13"/>
  <c r="N12" i="13"/>
  <c r="N11" i="13"/>
  <c r="N10" i="13"/>
  <c r="N9" i="13"/>
  <c r="N8" i="13"/>
  <c r="N7" i="13"/>
  <c r="M6" i="13"/>
  <c r="L6" i="13"/>
  <c r="K6" i="13"/>
  <c r="J6" i="13"/>
  <c r="D6" i="13"/>
  <c r="C6" i="13"/>
  <c r="B6" i="13"/>
  <c r="N5" i="13"/>
  <c r="K4" i="13"/>
  <c r="J4" i="13"/>
  <c r="I4" i="13"/>
  <c r="H4" i="13"/>
  <c r="G4" i="13"/>
  <c r="F4" i="13"/>
  <c r="E4" i="13"/>
  <c r="D4" i="13"/>
  <c r="C4" i="13"/>
  <c r="M3" i="13"/>
  <c r="L3" i="13"/>
  <c r="K3" i="13"/>
  <c r="J3" i="13"/>
  <c r="I3" i="13"/>
  <c r="H3" i="13"/>
  <c r="G3" i="13"/>
  <c r="F3" i="13"/>
  <c r="E3" i="13"/>
  <c r="D3" i="13"/>
  <c r="N3" i="13" s="1"/>
  <c r="C3" i="13"/>
  <c r="B3" i="13"/>
  <c r="N13" i="13" l="1"/>
  <c r="N4" i="13"/>
  <c r="N6" i="13"/>
  <c r="N23" i="13" s="1"/>
  <c r="N15" i="13"/>
  <c r="D35" i="12"/>
  <c r="E35" i="12"/>
  <c r="F33" i="12"/>
  <c r="F35" i="12" s="1"/>
  <c r="N52" i="13"/>
  <c r="G33" i="12" l="1"/>
  <c r="G35" i="12" s="1"/>
  <c r="N55" i="13"/>
  <c r="H33" i="12" l="1"/>
  <c r="H35" i="12" s="1"/>
  <c r="E31" i="6" l="1"/>
  <c r="F31" i="6" s="1"/>
  <c r="G31" i="6" s="1"/>
  <c r="H31" i="6" s="1"/>
  <c r="F37" i="6"/>
  <c r="G37" i="6" s="1"/>
  <c r="H37" i="6" s="1"/>
  <c r="E37" i="6"/>
  <c r="E38" i="6"/>
  <c r="F38" i="6" l="1"/>
  <c r="G38" i="6" s="1"/>
  <c r="H38" i="6" s="1"/>
  <c r="N3" i="12" l="1"/>
  <c r="K3" i="12"/>
  <c r="B3" i="12"/>
  <c r="D38" i="11"/>
  <c r="E38" i="11" s="1"/>
  <c r="F38" i="11" s="1"/>
  <c r="G38" i="11" s="1"/>
  <c r="D25" i="11"/>
  <c r="D12" i="11"/>
  <c r="E12" i="11" s="1"/>
  <c r="D8" i="11"/>
  <c r="E8" i="11" s="1"/>
  <c r="D69" i="7"/>
  <c r="E69" i="7" s="1"/>
  <c r="L69" i="7" s="1"/>
  <c r="R69" i="7" s="1"/>
  <c r="D68" i="7"/>
  <c r="E68" i="7" s="1"/>
  <c r="L68" i="7" s="1"/>
  <c r="R68" i="7" s="1"/>
  <c r="D67" i="7"/>
  <c r="E67" i="7" s="1"/>
  <c r="L67" i="7" s="1"/>
  <c r="R67" i="7" s="1"/>
  <c r="D66" i="7"/>
  <c r="E66" i="7" s="1"/>
  <c r="L66" i="7" s="1"/>
  <c r="R66" i="7" s="1"/>
  <c r="D65" i="7"/>
  <c r="E65" i="7" s="1"/>
  <c r="L65" i="7" s="1"/>
  <c r="R65" i="7" s="1"/>
  <c r="D64" i="7"/>
  <c r="E64" i="7" s="1"/>
  <c r="L64" i="7" s="1"/>
  <c r="R64" i="7" s="1"/>
  <c r="D63" i="7"/>
  <c r="E63" i="7" s="1"/>
  <c r="L63" i="7" s="1"/>
  <c r="R63" i="7" s="1"/>
  <c r="C63" i="7"/>
  <c r="E62" i="7"/>
  <c r="L62" i="7" s="1"/>
  <c r="R62" i="7" s="1"/>
  <c r="D62" i="7"/>
  <c r="D61" i="7"/>
  <c r="E61" i="7" s="1"/>
  <c r="L61" i="7" s="1"/>
  <c r="R61" i="7" s="1"/>
  <c r="E60" i="7"/>
  <c r="L60" i="7" s="1"/>
  <c r="R60" i="7" s="1"/>
  <c r="D60" i="7"/>
  <c r="D59" i="7"/>
  <c r="E59" i="7" s="1"/>
  <c r="L59" i="7" s="1"/>
  <c r="R59" i="7" s="1"/>
  <c r="E58" i="7"/>
  <c r="L58" i="7" s="1"/>
  <c r="R58" i="7" s="1"/>
  <c r="D58" i="7"/>
  <c r="D57" i="7"/>
  <c r="E57" i="7" s="1"/>
  <c r="L57" i="7" s="1"/>
  <c r="R57" i="7" s="1"/>
  <c r="E56" i="7"/>
  <c r="L56" i="7" s="1"/>
  <c r="R56" i="7" s="1"/>
  <c r="D56" i="7"/>
  <c r="C56" i="7"/>
  <c r="E55" i="7"/>
  <c r="L55" i="7" s="1"/>
  <c r="R55" i="7" s="1"/>
  <c r="D55" i="7"/>
  <c r="D54" i="7"/>
  <c r="E54" i="7" s="1"/>
  <c r="L54" i="7" s="1"/>
  <c r="R54" i="7" s="1"/>
  <c r="E53" i="7"/>
  <c r="L53" i="7" s="1"/>
  <c r="R53" i="7" s="1"/>
  <c r="D53" i="7"/>
  <c r="D52" i="7"/>
  <c r="E52" i="7" s="1"/>
  <c r="L52" i="7" s="1"/>
  <c r="R52" i="7" s="1"/>
  <c r="E51" i="7"/>
  <c r="L51" i="7" s="1"/>
  <c r="R51" i="7" s="1"/>
  <c r="D51" i="7"/>
  <c r="D50" i="7"/>
  <c r="E50" i="7" s="1"/>
  <c r="L50" i="7" s="1"/>
  <c r="R50" i="7" s="1"/>
  <c r="E49" i="7"/>
  <c r="L49" i="7" s="1"/>
  <c r="R49" i="7" s="1"/>
  <c r="D49" i="7"/>
  <c r="C49" i="7"/>
  <c r="E48" i="7"/>
  <c r="L48" i="7" s="1"/>
  <c r="R48" i="7" s="1"/>
  <c r="D48" i="7"/>
  <c r="D47" i="7"/>
  <c r="E47" i="7" s="1"/>
  <c r="L47" i="7" s="1"/>
  <c r="R47" i="7" s="1"/>
  <c r="E46" i="7"/>
  <c r="L46" i="7" s="1"/>
  <c r="R46" i="7" s="1"/>
  <c r="D46" i="7"/>
  <c r="D45" i="7"/>
  <c r="E45" i="7" s="1"/>
  <c r="L45" i="7" s="1"/>
  <c r="R45" i="7" s="1"/>
  <c r="E44" i="7"/>
  <c r="L44" i="7" s="1"/>
  <c r="R44" i="7" s="1"/>
  <c r="D44" i="7"/>
  <c r="D43" i="7"/>
  <c r="E43" i="7" s="1"/>
  <c r="L43" i="7" s="1"/>
  <c r="R43" i="7" s="1"/>
  <c r="E42" i="7"/>
  <c r="L42" i="7" s="1"/>
  <c r="R42" i="7" s="1"/>
  <c r="D42" i="7"/>
  <c r="C42" i="7"/>
  <c r="R41" i="7"/>
  <c r="L41" i="7"/>
  <c r="D41" i="7"/>
  <c r="E40" i="7"/>
  <c r="L40" i="7" s="1"/>
  <c r="R40" i="7" s="1"/>
  <c r="D40" i="7"/>
  <c r="D39" i="7"/>
  <c r="E39" i="7" s="1"/>
  <c r="L39" i="7" s="1"/>
  <c r="R39" i="7" s="1"/>
  <c r="E38" i="7"/>
  <c r="L38" i="7" s="1"/>
  <c r="R38" i="7" s="1"/>
  <c r="D38" i="7"/>
  <c r="D37" i="7"/>
  <c r="E37" i="7" s="1"/>
  <c r="L37" i="7" s="1"/>
  <c r="R37" i="7" s="1"/>
  <c r="E36" i="7"/>
  <c r="L36" i="7" s="1"/>
  <c r="R36" i="7" s="1"/>
  <c r="D36" i="7"/>
  <c r="D35" i="7"/>
  <c r="E35" i="7" s="1"/>
  <c r="L35" i="7" s="1"/>
  <c r="R35" i="7" s="1"/>
  <c r="C35" i="7"/>
  <c r="D34" i="7"/>
  <c r="L34" i="7" s="1"/>
  <c r="R34" i="7" s="1"/>
  <c r="D33" i="7"/>
  <c r="E33" i="7" s="1"/>
  <c r="L33" i="7" s="1"/>
  <c r="R33" i="7" s="1"/>
  <c r="D32" i="7"/>
  <c r="E32" i="7" s="1"/>
  <c r="L32" i="7" s="1"/>
  <c r="R32" i="7" s="1"/>
  <c r="D31" i="7"/>
  <c r="E31" i="7" s="1"/>
  <c r="L31" i="7" s="1"/>
  <c r="R31" i="7" s="1"/>
  <c r="D30" i="7"/>
  <c r="E30" i="7" s="1"/>
  <c r="L30" i="7" s="1"/>
  <c r="R30" i="7" s="1"/>
  <c r="D29" i="7"/>
  <c r="E29" i="7" s="1"/>
  <c r="L29" i="7" s="1"/>
  <c r="R29" i="7" s="1"/>
  <c r="D28" i="7"/>
  <c r="E28" i="7" s="1"/>
  <c r="L28" i="7" s="1"/>
  <c r="R28" i="7" s="1"/>
  <c r="C28" i="7"/>
  <c r="E27" i="7"/>
  <c r="L27" i="7" s="1"/>
  <c r="R27" i="7" s="1"/>
  <c r="D27" i="7"/>
  <c r="D26" i="7"/>
  <c r="E26" i="7" s="1"/>
  <c r="L26" i="7" s="1"/>
  <c r="R26" i="7" s="1"/>
  <c r="E25" i="7"/>
  <c r="L25" i="7" s="1"/>
  <c r="R25" i="7" s="1"/>
  <c r="D25" i="7"/>
  <c r="D24" i="7"/>
  <c r="E24" i="7" s="1"/>
  <c r="L24" i="7" s="1"/>
  <c r="R24" i="7" s="1"/>
  <c r="E23" i="7"/>
  <c r="L23" i="7" s="1"/>
  <c r="R23" i="7" s="1"/>
  <c r="D23" i="7"/>
  <c r="D22" i="7"/>
  <c r="E22" i="7" s="1"/>
  <c r="L22" i="7" s="1"/>
  <c r="R22" i="7" s="1"/>
  <c r="E21" i="7"/>
  <c r="L21" i="7" s="1"/>
  <c r="R21" i="7" s="1"/>
  <c r="D21" i="7"/>
  <c r="C21" i="7"/>
  <c r="H36" i="6"/>
  <c r="G36" i="6"/>
  <c r="F36" i="6"/>
  <c r="E36" i="6"/>
  <c r="D36" i="6"/>
  <c r="H34" i="6"/>
  <c r="G34" i="6"/>
  <c r="F34" i="6"/>
  <c r="E34" i="6"/>
  <c r="D34" i="6"/>
  <c r="E33" i="6"/>
  <c r="D33" i="6"/>
  <c r="H32" i="6"/>
  <c r="G32" i="6"/>
  <c r="F32" i="6"/>
  <c r="E32" i="6"/>
  <c r="D32" i="6"/>
  <c r="H29" i="6"/>
  <c r="G29" i="6"/>
  <c r="F29" i="6"/>
  <c r="E29" i="6"/>
  <c r="D29" i="6"/>
  <c r="H28" i="6"/>
  <c r="G28" i="6"/>
  <c r="F28" i="6"/>
  <c r="E28" i="6"/>
  <c r="D28" i="6"/>
  <c r="G23" i="6"/>
  <c r="G22" i="6"/>
  <c r="G96" i="5"/>
  <c r="E96" i="5"/>
  <c r="Q76" i="5"/>
  <c r="Q77" i="5" s="1"/>
  <c r="P76" i="5"/>
  <c r="O76" i="5"/>
  <c r="N76" i="5"/>
  <c r="M76" i="5"/>
  <c r="L76" i="5"/>
  <c r="K76" i="5"/>
  <c r="J76" i="5"/>
  <c r="I76" i="5"/>
  <c r="H76" i="5"/>
  <c r="G76" i="5"/>
  <c r="F76" i="5"/>
  <c r="E76" i="5"/>
  <c r="R75" i="5"/>
  <c r="R73" i="5"/>
  <c r="R71" i="5"/>
  <c r="R69" i="5"/>
  <c r="Q67" i="5"/>
  <c r="P67" i="5"/>
  <c r="O67" i="5"/>
  <c r="N67" i="5"/>
  <c r="M67" i="5"/>
  <c r="L67" i="5"/>
  <c r="K67" i="5"/>
  <c r="J67" i="5"/>
  <c r="I67" i="5"/>
  <c r="H67" i="5"/>
  <c r="G67" i="5"/>
  <c r="F67" i="5"/>
  <c r="E67" i="5"/>
  <c r="R66" i="5"/>
  <c r="R64" i="5"/>
  <c r="R62" i="5"/>
  <c r="R67" i="5" s="1"/>
  <c r="R60" i="5"/>
  <c r="Q58" i="5"/>
  <c r="P58" i="5"/>
  <c r="O58" i="5"/>
  <c r="N58" i="5"/>
  <c r="M58" i="5"/>
  <c r="L58" i="5"/>
  <c r="K58" i="5"/>
  <c r="J58" i="5"/>
  <c r="I58" i="5"/>
  <c r="H58" i="5"/>
  <c r="G58" i="5"/>
  <c r="F58" i="5"/>
  <c r="E58" i="5"/>
  <c r="R57" i="5"/>
  <c r="R55" i="5"/>
  <c r="R53" i="5"/>
  <c r="R51" i="5"/>
  <c r="Q49" i="5"/>
  <c r="P49" i="5"/>
  <c r="O49" i="5"/>
  <c r="N49" i="5"/>
  <c r="M49" i="5"/>
  <c r="L49" i="5"/>
  <c r="K49" i="5"/>
  <c r="J49" i="5"/>
  <c r="I49" i="5"/>
  <c r="H49" i="5"/>
  <c r="G49" i="5"/>
  <c r="F49" i="5"/>
  <c r="E49" i="5"/>
  <c r="R48" i="5"/>
  <c r="R46" i="5"/>
  <c r="R44" i="5"/>
  <c r="R42" i="5"/>
  <c r="Q40" i="5"/>
  <c r="P40" i="5"/>
  <c r="O40" i="5"/>
  <c r="N40" i="5"/>
  <c r="M40" i="5"/>
  <c r="L40" i="5"/>
  <c r="K40" i="5"/>
  <c r="J40" i="5"/>
  <c r="I40" i="5"/>
  <c r="H40" i="5"/>
  <c r="G40" i="5"/>
  <c r="F40" i="5"/>
  <c r="E40" i="5"/>
  <c r="R39" i="5"/>
  <c r="R37" i="5"/>
  <c r="R35" i="5"/>
  <c r="R33" i="5"/>
  <c r="Q31" i="5"/>
  <c r="P31" i="5"/>
  <c r="O31" i="5"/>
  <c r="N31" i="5"/>
  <c r="M31" i="5"/>
  <c r="L31" i="5"/>
  <c r="K31" i="5"/>
  <c r="J31" i="5"/>
  <c r="I31" i="5"/>
  <c r="H31" i="5"/>
  <c r="G31" i="5"/>
  <c r="F31" i="5"/>
  <c r="E31" i="5"/>
  <c r="R30" i="5"/>
  <c r="R28" i="5"/>
  <c r="R26" i="5"/>
  <c r="R24" i="5"/>
  <c r="Q22" i="5"/>
  <c r="P22" i="5"/>
  <c r="O22" i="5"/>
  <c r="N22" i="5"/>
  <c r="M22" i="5"/>
  <c r="L22" i="5"/>
  <c r="K22" i="5"/>
  <c r="J22" i="5"/>
  <c r="I22" i="5"/>
  <c r="H22" i="5"/>
  <c r="G22" i="5"/>
  <c r="F22" i="5"/>
  <c r="E22" i="5"/>
  <c r="R21" i="5"/>
  <c r="R19" i="5"/>
  <c r="R17" i="5"/>
  <c r="R15" i="5"/>
  <c r="R76" i="5" l="1"/>
  <c r="J77" i="5"/>
  <c r="I77" i="5"/>
  <c r="K77" i="5"/>
  <c r="E77" i="5"/>
  <c r="F77" i="5"/>
  <c r="H77" i="5"/>
  <c r="G77" i="5"/>
  <c r="R58" i="5"/>
  <c r="R49" i="5"/>
  <c r="R40" i="5"/>
  <c r="R31" i="5"/>
  <c r="R22" i="5"/>
  <c r="M77" i="5"/>
  <c r="L77" i="5"/>
  <c r="N77" i="5"/>
  <c r="P77" i="5"/>
  <c r="O77" i="5"/>
  <c r="E42" i="12"/>
  <c r="D42" i="12"/>
  <c r="F33" i="6"/>
  <c r="F8" i="11"/>
  <c r="F12" i="11"/>
  <c r="E25" i="11"/>
  <c r="F25" i="11" s="1"/>
  <c r="G25" i="11" s="1"/>
  <c r="R77" i="5" l="1"/>
  <c r="R78" i="5" s="1"/>
  <c r="D18" i="12" s="1"/>
  <c r="D41" i="12" s="1"/>
  <c r="D43" i="12" s="1"/>
  <c r="F42" i="12"/>
  <c r="G12" i="11"/>
  <c r="H42" i="12" s="1"/>
  <c r="G42" i="12"/>
  <c r="G8" i="11"/>
  <c r="H33" i="6" s="1"/>
  <c r="G33" i="6"/>
  <c r="E18" i="12" l="1"/>
  <c r="E41" i="12" s="1"/>
  <c r="E43" i="12" s="1"/>
  <c r="F18" i="12"/>
  <c r="F41" i="12" s="1"/>
  <c r="F43" i="12" s="1"/>
  <c r="H18" i="12" l="1"/>
  <c r="H41" i="12" s="1"/>
  <c r="H43" i="12" s="1"/>
  <c r="G18" i="12"/>
  <c r="G41" i="12" s="1"/>
  <c r="G43"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Bond</author>
    <author>tc={228DA2BA-A036-4885-94A3-A405F30761D5}</author>
    <author>Matt Stebbings</author>
    <author>tc={F6766DE0-5B16-45CB-9630-91F58A97A2DD}</author>
  </authors>
  <commentList>
    <comment ref="A6" authorId="0" shapeId="0" xr:uid="{3A571892-8846-4F69-9E0A-B23AC69F77D4}">
      <text>
        <r>
          <rPr>
            <b/>
            <sz val="9"/>
            <color indexed="81"/>
            <rFont val="Tahoma"/>
            <family val="2"/>
          </rPr>
          <t>Chris Bond:</t>
        </r>
        <r>
          <rPr>
            <sz val="9"/>
            <color indexed="81"/>
            <rFont val="Tahoma"/>
            <family val="2"/>
          </rPr>
          <t xml:space="preserve">
FULL TIME - 60MIN FOOTBALL, 60MIN CLASSROOM - £90
EXTRA TIME - 60MIN FOOTBALL, 60MIN CLASSROOM, PART HOST - £120</t>
        </r>
      </text>
    </comment>
    <comment ref="A22" authorId="0" shapeId="0" xr:uid="{CE30ABF9-6E8B-499A-9766-756B353A30E6}">
      <text>
        <r>
          <rPr>
            <b/>
            <sz val="9"/>
            <color indexed="81"/>
            <rFont val="Tahoma"/>
            <family val="2"/>
          </rPr>
          <t>Chris Bond:</t>
        </r>
        <r>
          <rPr>
            <sz val="9"/>
            <color indexed="81"/>
            <rFont val="Tahoma"/>
            <family val="2"/>
          </rPr>
          <t xml:space="preserve">
JGFA
£10pn (2/3 of pitch)</t>
        </r>
      </text>
    </comment>
    <comment ref="A38" authorId="1" shapeId="0" xr:uid="{228DA2BA-A036-4885-94A3-A405F30761D5}">
      <text>
        <t>[Threaded comment]
Your version of Excel allows you to read this threaded comment; however, any edits to it will get removed if the file is opened in a newer version of Excel. Learn more: https://go.microsoft.com/fwlink/?linkid=870924
Comment:
    INCLUDES PITCH MAINTENANCE AND BELOW</t>
      </text>
    </comment>
    <comment ref="F39" authorId="2" shapeId="0" xr:uid="{CEA5B410-275C-4489-9047-55624CC8DB99}">
      <text>
        <r>
          <rPr>
            <b/>
            <sz val="9"/>
            <color indexed="81"/>
            <rFont val="Tahoma"/>
            <family val="2"/>
          </rPr>
          <t>Matt Stebbings:</t>
        </r>
        <r>
          <rPr>
            <sz val="9"/>
            <color indexed="81"/>
            <rFont val="Tahoma"/>
            <family val="2"/>
          </rPr>
          <t xml:space="preserve">
£13.50PM
ROUGHLY £15PM BROADBAND
</t>
        </r>
      </text>
    </comment>
    <comment ref="A47" authorId="3" shapeId="0" xr:uid="{F6766DE0-5B16-45CB-9630-91F58A97A2DD}">
      <text>
        <t>[Threaded comment]
Your version of Excel allows you to read this threaded comment; however, any edits to it will get removed if the file is opened in a newer version of Excel. Learn more: https://go.microsoft.com/fwlink/?linkid=870924
Comment:
    £1 per medal each</t>
      </text>
    </comment>
  </commentList>
</comments>
</file>

<file path=xl/sharedStrings.xml><?xml version="1.0" encoding="utf-8"?>
<sst xmlns="http://schemas.openxmlformats.org/spreadsheetml/2006/main" count="1176" uniqueCount="465">
  <si>
    <t>GUIDANCE NOTES</t>
  </si>
  <si>
    <t>Lowestoft Town FC</t>
  </si>
  <si>
    <t>Year 1</t>
  </si>
  <si>
    <t>Year 5</t>
  </si>
  <si>
    <t>Totals</t>
  </si>
  <si>
    <t>Mini Kickers/Development Group (4-6yrs)</t>
  </si>
  <si>
    <t>Wildcats/female specific sessions</t>
  </si>
  <si>
    <t>Walking Football</t>
  </si>
  <si>
    <t>Small-sided/Commercial League</t>
  </si>
  <si>
    <t>Pro-Club Community Trust Programmes</t>
  </si>
  <si>
    <t>School/College/University Extra-Curricular/Enrichment</t>
  </si>
  <si>
    <t>FA 11v11 Flexi League</t>
  </si>
  <si>
    <t>Disability</t>
  </si>
  <si>
    <t>Mental Health Turn up and Play</t>
  </si>
  <si>
    <t>Social Inclusion/LSEG</t>
  </si>
  <si>
    <t>Man v Fat</t>
  </si>
  <si>
    <t>FA Mars Just Play</t>
  </si>
  <si>
    <t>Pay and play</t>
  </si>
  <si>
    <t>PROJECT PLAN - FTP PRICING POLICY</t>
  </si>
  <si>
    <t xml:space="preserve">
● Please provide the hire charges that you will be offering when your site is operational
● These figures will be used to benchmark your facility against the averages both locally and nationally and will form part of the assessment of your project</t>
  </si>
  <si>
    <t>HOURLY HIRE CHARGES</t>
  </si>
  <si>
    <t>Hire Type</t>
  </si>
  <si>
    <t>Peak</t>
  </si>
  <si>
    <t>Off Peak</t>
  </si>
  <si>
    <t>September - April (30 weeks)</t>
  </si>
  <si>
    <t>Holiday &amp; Summer Use (18 weeks)</t>
  </si>
  <si>
    <t>Full Pitch</t>
  </si>
  <si>
    <t>Half Pitch</t>
  </si>
  <si>
    <t>1/3 Pitch</t>
  </si>
  <si>
    <t>Quarter Pitch</t>
  </si>
  <si>
    <t>Partner</t>
  </si>
  <si>
    <t>Community</t>
  </si>
  <si>
    <t>Commercial</t>
  </si>
  <si>
    <t>MATCH CHARGES</t>
  </si>
  <si>
    <t>Match Type</t>
  </si>
  <si>
    <t>Pitch</t>
  </si>
  <si>
    <t>Duration</t>
  </si>
  <si>
    <t>Cost</t>
  </si>
  <si>
    <t>Est. Number of Games</t>
  </si>
  <si>
    <t>5v5 (Mini Soccer)</t>
  </si>
  <si>
    <t>1 Hour</t>
  </si>
  <si>
    <t>7v7</t>
  </si>
  <si>
    <t>9v9</t>
  </si>
  <si>
    <t>1 Hour 30 Minutes</t>
  </si>
  <si>
    <t>11v11</t>
  </si>
  <si>
    <t>2 Hours</t>
  </si>
  <si>
    <t>PROJECT PLAN - FTP PROGRAMME OF USE</t>
  </si>
  <si>
    <t xml:space="preserve">● Within the Peak Usage section, please ensure that you enter both the users and the cost for that user for a 1/4 hire of the pitch
 ● The figures that you enter within this section will create a total income figure that will be used within the Income &amp; Expenditure section
 ● The total Peak Usage hire charges will appear in the bottom right of the Peak Usage table, so please ensure you are happy with this amount before proceeding
 ● Please ensure that you also enter the total hire charges for the usage that takes place off-season (during the summer months), as this will aslo be used within the Income &amp; expenditure forecasts.
</t>
  </si>
  <si>
    <t>PEAK USAGE</t>
  </si>
  <si>
    <t>Day</t>
  </si>
  <si>
    <t>User/Cost</t>
  </si>
  <si>
    <t>9am-10am</t>
  </si>
  <si>
    <t>10am-11am</t>
  </si>
  <si>
    <t>11am- 12pm</t>
  </si>
  <si>
    <t>12pm - 1pm</t>
  </si>
  <si>
    <t>1pm-2pm</t>
  </si>
  <si>
    <t>2pm-3pm</t>
  </si>
  <si>
    <t>3pm-4pm</t>
  </si>
  <si>
    <t>4:30pm-5:30pm</t>
  </si>
  <si>
    <t>5:30pm-6:30pm</t>
  </si>
  <si>
    <t>6:30pm-7:30pm</t>
  </si>
  <si>
    <t>7:30pm-8:30pm</t>
  </si>
  <si>
    <t>8:30pm-9:30pm</t>
  </si>
  <si>
    <t>Total</t>
  </si>
  <si>
    <t>Monday</t>
  </si>
  <si>
    <t>Pitch 1 
(Quarter Pitch)</t>
  </si>
  <si>
    <t>User</t>
  </si>
  <si>
    <t>Brian Gallagher Football Fund</t>
  </si>
  <si>
    <t>Jamie Godlbold Football Academy</t>
  </si>
  <si>
    <t>Lowestoft Town FC U12</t>
  </si>
  <si>
    <t>Lowestoft Town FC U15/16</t>
  </si>
  <si>
    <t>Waveney FC</t>
  </si>
  <si>
    <t>Pitch 2 
(Quarter Pitch)</t>
  </si>
  <si>
    <t>Lowestoft Town FC U13</t>
  </si>
  <si>
    <t>Pitch 3 
(Quarter Pitch)</t>
  </si>
  <si>
    <t>Lowestoft Town FC U14</t>
  </si>
  <si>
    <t>Pitch 4 
(Quarter Pitch)</t>
  </si>
  <si>
    <t>Total Income for Monday</t>
  </si>
  <si>
    <t>Tuesday</t>
  </si>
  <si>
    <t>Waveney FC U8, U10, U7, U9 Wildcats, U8, U7</t>
  </si>
  <si>
    <t>Waveney FC U13, U11 Girls, U13, U13</t>
  </si>
  <si>
    <t>Waveney FC U15, U14, U18</t>
  </si>
  <si>
    <t>Waveney FC First Team, Reserves</t>
  </si>
  <si>
    <t>Total Income for Tuesday</t>
  </si>
  <si>
    <t>Wednesday</t>
  </si>
  <si>
    <t>Waveney FC U12, U9, U7, U10, U11</t>
  </si>
  <si>
    <t>Waveney FC U12, U10, U9, U14</t>
  </si>
  <si>
    <t>Waveney FC U14, U14 Wildcats, U14</t>
  </si>
  <si>
    <t>Waveney FC A Team</t>
  </si>
  <si>
    <t>Total Income for Wednesday</t>
  </si>
  <si>
    <t>Thursday</t>
  </si>
  <si>
    <t>Waveney FC U12 Wildcats, U12Girls</t>
  </si>
  <si>
    <t>Lowestoft Town FC U16</t>
  </si>
  <si>
    <t xml:space="preserve">Lowestoft Town FC U9, U10 </t>
  </si>
  <si>
    <t>Lowestoft Town FC U9, U14</t>
  </si>
  <si>
    <t>Lowestoft Town FC First Team</t>
  </si>
  <si>
    <t>Lowestoft Town FC U11</t>
  </si>
  <si>
    <t>Lowestoft Town FC U15</t>
  </si>
  <si>
    <t>Total Income for Thursday</t>
  </si>
  <si>
    <t>Friday</t>
  </si>
  <si>
    <t>Ipswich Town FC Foundation</t>
  </si>
  <si>
    <t>Waveney FC U10, U16, U9, U8</t>
  </si>
  <si>
    <t>Brian Gallagher Football Fund P&amp;P</t>
  </si>
  <si>
    <t>Total Income for Friday</t>
  </si>
  <si>
    <t>Saturday</t>
  </si>
  <si>
    <t>Birthday Parties</t>
  </si>
  <si>
    <t>Soccercise</t>
  </si>
  <si>
    <t>Total Income for Saturday</t>
  </si>
  <si>
    <t>Sunday</t>
  </si>
  <si>
    <t>Disability Group</t>
  </si>
  <si>
    <t>LEAGUE</t>
  </si>
  <si>
    <t>Homeless Football</t>
  </si>
  <si>
    <t>Total Income for Sunday</t>
  </si>
  <si>
    <t>Total Weekly Cost</t>
  </si>
  <si>
    <t>Total Peak Cost (30 weeks)</t>
  </si>
  <si>
    <t>OFF PEAK USAGE</t>
  </si>
  <si>
    <t>Number of Weeks</t>
  </si>
  <si>
    <t>Total Income</t>
  </si>
  <si>
    <t>PROJECT PLAN - MAINTENANCE SCHEDULES</t>
  </si>
  <si>
    <t>● Please ensure you have the correct number of FTPs listed, as the income and expenditure forecast is based on these figures.
● Please ensure that all figures in the yellow boxes are accurate before proceeding.</t>
  </si>
  <si>
    <t>Number of Full Size FTP's on site</t>
  </si>
  <si>
    <t>Number of Medium Size FTP's on site</t>
  </si>
  <si>
    <t>Number of small sided FTPs</t>
  </si>
  <si>
    <t>Number of 2 Room Changing pavilions on site</t>
  </si>
  <si>
    <t>Number of 4 Room Changing pavilions on site</t>
  </si>
  <si>
    <t>Number of 6 Room Changing pavilions on site</t>
  </si>
  <si>
    <t>Number of 11v11 grass pitches</t>
  </si>
  <si>
    <t>Number of 9v9 grass pitches</t>
  </si>
  <si>
    <t>Number of mini-soccer grass pitches</t>
  </si>
  <si>
    <t>IN HOUSE TASKS</t>
  </si>
  <si>
    <t>Carried out by provider. Please fill in the highlighted cells</t>
  </si>
  <si>
    <t>Maintenance Item</t>
  </si>
  <si>
    <t>Responsibility</t>
  </si>
  <si>
    <t>Frequency</t>
  </si>
  <si>
    <t>No. of times per year</t>
  </si>
  <si>
    <t>Cost Per Visit</t>
  </si>
  <si>
    <t>Annual Cost</t>
  </si>
  <si>
    <t>Notes</t>
  </si>
  <si>
    <t>Litter &amp; leaf picking and inspection of surface</t>
  </si>
  <si>
    <t>Site Manager</t>
  </si>
  <si>
    <t>Daily</t>
  </si>
  <si>
    <t>Daily/Weekly Drag brushing or decompaction</t>
  </si>
  <si>
    <t>Weekly</t>
  </si>
  <si>
    <t>FTP MAINTENANCE</t>
  </si>
  <si>
    <t xml:space="preserve">*Please fill in the highlighted cells. Utilities are increased at 5% per annum automatically for inflation, other costs are increased by 3% per annum.							</t>
  </si>
  <si>
    <t>Capital Item</t>
  </si>
  <si>
    <t>Maintenance item</t>
  </si>
  <si>
    <t>Year 2</t>
  </si>
  <si>
    <t>Year 3</t>
  </si>
  <si>
    <t>Year 4</t>
  </si>
  <si>
    <t>Football Turf Pitch (FTP)</t>
  </si>
  <si>
    <t>Annual maintenance contract</t>
  </si>
  <si>
    <r>
      <rPr>
        <sz val="8"/>
        <color rgb="FF000000"/>
        <rFont val="Montserrat"/>
      </rPr>
      <t xml:space="preserve">This will be in place during year one as part of the </t>
    </r>
    <r>
      <rPr>
        <sz val="8"/>
        <color rgb="FF000000"/>
        <rFont val="Montserrat"/>
      </rPr>
      <t>AGP</t>
    </r>
    <r>
      <rPr>
        <sz val="8"/>
        <color rgb="FF000000"/>
        <rFont val="Montserrat"/>
      </rPr>
      <t xml:space="preserve"> Framework and needs to be appointed for a minimum </t>
    </r>
    <r>
      <rPr>
        <sz val="8"/>
        <color rgb="FF000000"/>
        <rFont val="Montserrat"/>
      </rPr>
      <t xml:space="preserve">of </t>
    </r>
    <r>
      <rPr>
        <sz val="8"/>
        <color rgb="FF000000"/>
        <rFont val="Montserrat"/>
      </rPr>
      <t xml:space="preserve">4 visits per year from year two </t>
    </r>
    <r>
      <rPr>
        <sz val="8"/>
        <color rgb="FF000000"/>
        <rFont val="Montserrat"/>
      </rPr>
      <t>at the cost of the facility owner/operator - failure to implement this would affect the warranty of the product</t>
    </r>
  </si>
  <si>
    <t>Equipment replacement</t>
  </si>
  <si>
    <r>
      <rPr>
        <sz val="8"/>
        <color rgb="FF000000"/>
        <rFont val="Montserrat"/>
      </rPr>
      <t xml:space="preserve">Goalposts, bins, dividing nets etc. </t>
    </r>
    <r>
      <rPr>
        <sz val="8"/>
        <color rgb="FF000000"/>
        <rFont val="Montserrat"/>
      </rPr>
      <t>All equipment at some point during the life of the facility will require replacement</t>
    </r>
  </si>
  <si>
    <t>3G Pitch testing / inspection</t>
  </si>
  <si>
    <r>
      <rPr>
        <sz val="8"/>
        <color rgb="FF000000"/>
        <rFont val="Montserrat"/>
      </rPr>
      <t xml:space="preserve">FA 3G Pitch Register test </t>
    </r>
    <r>
      <rPr>
        <sz val="8"/>
        <color rgb="FF000000"/>
        <rFont val="Montserrat"/>
      </rPr>
      <t>is</t>
    </r>
    <r>
      <rPr>
        <sz val="8"/>
        <color rgb="FF000000"/>
        <rFont val="Montserrat"/>
      </rPr>
      <t xml:space="preserve"> required after year one under the </t>
    </r>
    <r>
      <rPr>
        <sz val="8"/>
        <color rgb="FF000000"/>
        <rFont val="Montserrat"/>
      </rPr>
      <t>AGP</t>
    </r>
    <r>
      <rPr>
        <sz val="8"/>
        <color rgb="FF000000"/>
        <rFont val="Montserrat"/>
      </rPr>
      <t xml:space="preserve"> Framework and is</t>
    </r>
    <r>
      <rPr>
        <sz val="8"/>
        <color rgb="FF000000"/>
        <rFont val="Montserrat"/>
      </rPr>
      <t xml:space="preserve"> included in the contract sum,</t>
    </r>
    <r>
      <rPr>
        <sz val="8"/>
        <color rgb="FF000000"/>
        <rFont val="Montserrat"/>
      </rPr>
      <t xml:space="preserve"> but </t>
    </r>
    <r>
      <rPr>
        <sz val="8"/>
        <color rgb="FF000000"/>
        <rFont val="Montserrat"/>
      </rPr>
      <t>then</t>
    </r>
    <r>
      <rPr>
        <sz val="8"/>
        <color rgb="FF000000"/>
        <rFont val="Montserrat"/>
      </rPr>
      <t xml:space="preserve"> needs to be tested every 3 years (annually if </t>
    </r>
    <r>
      <rPr>
        <sz val="8"/>
        <color rgb="FF000000"/>
        <rFont val="Montserrat"/>
      </rPr>
      <t xml:space="preserve">an </t>
    </r>
    <r>
      <rPr>
        <sz val="8"/>
        <color rgb="FF000000"/>
        <rFont val="Montserrat"/>
      </rPr>
      <t xml:space="preserve"> NLS stadia pitch) </t>
    </r>
    <r>
      <rPr>
        <sz val="8"/>
        <color rgb="FF000000"/>
        <rFont val="Montserrat"/>
      </rPr>
      <t>and be paid for by the site owner/operator</t>
    </r>
  </si>
  <si>
    <t>Regular maintenance (weekly)</t>
  </si>
  <si>
    <r>
      <rPr>
        <sz val="8"/>
        <color rgb="FF000000"/>
        <rFont val="Montserrat"/>
      </rPr>
      <t xml:space="preserve">Carried out in-house </t>
    </r>
    <r>
      <rPr>
        <sz val="8"/>
        <color rgb="FF000000"/>
        <rFont val="Montserrat"/>
      </rPr>
      <t xml:space="preserve">a minimum of </t>
    </r>
    <r>
      <rPr>
        <sz val="8"/>
        <color rgb="FF000000"/>
        <rFont val="Montserrat"/>
      </rPr>
      <t>2 times per week with equipment provided</t>
    </r>
    <r>
      <rPr>
        <sz val="8"/>
        <color rgb="FF000000"/>
        <rFont val="Montserrat"/>
      </rPr>
      <t xml:space="preserve"> by the construction contractor. failure to carry out this regular maintenance will affect the warrenty of the product. The maintenance tractor has a time monitor to check the hours of maintenance caried out.</t>
    </r>
  </si>
  <si>
    <t>Sinking Fund</t>
  </si>
  <si>
    <r>
      <rPr>
        <sz val="8"/>
        <color rgb="FF000000"/>
        <rFont val="Montserrat"/>
      </rPr>
      <t xml:space="preserve">Annual sinking fund to be ring-fenced for replacement of carpet. </t>
    </r>
    <r>
      <rPr>
        <sz val="8"/>
        <color rgb="FF000000"/>
        <rFont val="Montserrat"/>
      </rPr>
      <t>This fund should be ringfenced and not used for any other reason than replacement unless there are any emergency maintenance requirements to be agreed with by the Football Foundation.</t>
    </r>
  </si>
  <si>
    <t>Line Marking</t>
  </si>
  <si>
    <r>
      <rPr>
        <sz val="8"/>
        <color rgb="FF000000"/>
        <rFont val="Montserrat"/>
      </rPr>
      <t xml:space="preserve">Line marking replacement paint to mark 9v9, 7v7 and 5v5 pitches once per season. </t>
    </r>
    <r>
      <rPr>
        <sz val="8"/>
        <color rgb="FF000000"/>
        <rFont val="Montserrat"/>
      </rPr>
      <t>The regularity of this painting is reliant on how the lines wear over the course of a season. Not all lines are required and you should only paint the lines that are required as part of your programme of use.</t>
    </r>
  </si>
  <si>
    <t xml:space="preserve"> </t>
  </si>
  <si>
    <t>Rubber Crumb top-up</t>
  </si>
  <si>
    <r>
      <rPr>
        <sz val="8"/>
        <color rgb="FF000000"/>
        <rFont val="Montserrat"/>
      </rPr>
      <t xml:space="preserve">Top-ups required every 12-18 months after year two. </t>
    </r>
    <r>
      <rPr>
        <sz val="8"/>
        <color rgb="FF000000"/>
        <rFont val="Montserrat"/>
      </rPr>
      <t>The infill material can leave the playing surface on players boots etc. The infill retention measures built into the facility design will limit this, but it is still prudent to regularly check the infill levels.</t>
    </r>
  </si>
  <si>
    <t>Other</t>
  </si>
  <si>
    <t>If this is a 3G pitch that is used in the NLS or WFP, it should be tested annually at £1500</t>
  </si>
  <si>
    <t>Floodlighting</t>
  </si>
  <si>
    <t>Lamp replacement</t>
  </si>
  <si>
    <t>Not required for LED floodlights during first 5-10 years.</t>
  </si>
  <si>
    <t>Maintenance</t>
  </si>
  <si>
    <t>This will be for regular inspections in-line with the manufacturer guidelines and can include glass cleaning. There will be a warranty in place for any failures and the contract documents should be checked for this - it could be a 10 year performance warranty.</t>
  </si>
  <si>
    <t>Utilities</t>
  </si>
  <si>
    <t>This is for the cost of electricty to power the floodlights.</t>
  </si>
  <si>
    <t>CHANGING ROOM MAINTENANCE</t>
  </si>
  <si>
    <t>Cleaning (changing rooms, kitchen/social space, check bins)</t>
  </si>
  <si>
    <t>Cleaning should be carried out at least once per week.</t>
  </si>
  <si>
    <t>Maintenance &amp; Repairs (inspection of equipment, building structure, fire and electrical systems, boiler service)</t>
  </si>
  <si>
    <t>Regular checking of equipment to take place on a monthly basis. Annual surveys to be completed on fire and electrical systems, boiler and building structure.</t>
  </si>
  <si>
    <t>Sinking fund</t>
  </si>
  <si>
    <t xml:space="preserve">This should be ring-fenced annually for the life expectancy of the building. </t>
  </si>
  <si>
    <t>Gas, electricity, water.</t>
  </si>
  <si>
    <t>Miscellaneous</t>
  </si>
  <si>
    <t>DEVELOPMENT PLAN</t>
  </si>
  <si>
    <r>
      <rPr>
        <sz val="8"/>
        <rFont val="Montserrat"/>
      </rPr>
      <t xml:space="preserve">● Grant applicants are required to submit a Site Development Plan. This will allow you to communicate with your Grant Assessment Manager post-award about how your proposed project will contribute to the National Football Facilities Strategy outcomes framework.
● You should ensure you complete all sections of the 3 year plan. 
● Firstly, you should select the season dates, which will be the first 3 years of your project. 
● Next, you should select your Targets from the drop-down menu in the first column of the Site Development Plan table - you will notice as you select a target your actions will pre-populate. </t>
    </r>
    <r>
      <rPr>
        <b/>
        <sz val="8"/>
        <rFont val="Montserrat"/>
      </rPr>
      <t xml:space="preserve">If you wish, you may add/remove/amend these measureables to suit your project. </t>
    </r>
    <r>
      <rPr>
        <sz val="8"/>
        <rFont val="Montserrat"/>
      </rPr>
      <t xml:space="preserve">
● Now, you should assign responsibilities, completion dates and any extra comments you may have to each target over the course of your project. 
● You will notice there are 'Complete' and 'Acheivement Rating' sections, these are only to be filled out post grant award. 
● If you require any support with your development plan please do not hesitate to reach out to your Delivery Manager or contact us via: enquiries@footballfoundation.org.uk</t>
    </r>
  </si>
  <si>
    <t>SEASONS</t>
  </si>
  <si>
    <t xml:space="preserve">Typically 01 June - 31 May </t>
  </si>
  <si>
    <t>Year</t>
  </si>
  <si>
    <t>Date</t>
  </si>
  <si>
    <t>SITE DEVELOPMENT PLAN</t>
  </si>
  <si>
    <t>Targets</t>
  </si>
  <si>
    <t>Outcome</t>
  </si>
  <si>
    <t>Lookup</t>
  </si>
  <si>
    <t>Actions</t>
  </si>
  <si>
    <t>Site Specific Details 
(Add any further details on your actions here)</t>
  </si>
  <si>
    <t>Date To Be Completed By</t>
  </si>
  <si>
    <t>Complete
(Only to be completed post-award)</t>
  </si>
  <si>
    <t>Comments</t>
  </si>
  <si>
    <t>Achievement Rating
(Only to be completed post-award)</t>
  </si>
  <si>
    <t>How to support Pro Club Community Trust Scheme programmes to provide a range of activities</t>
  </si>
  <si>
    <t>Dedicated Classroom space for UEFA, C, B courses as well as First Aid and Safeguarding</t>
  </si>
  <si>
    <t>County FA</t>
  </si>
  <si>
    <t>Pro Club having dedicated access to the site to improve RTC / PDC</t>
  </si>
  <si>
    <t>Work in partnership with the onside Football Industry College Programme to support with the BTEC and enrinchment opportunities for students</t>
  </si>
  <si>
    <t>Pro Club having dedicated access to the site to offer focused disability / W&amp;G / underrepreset group sessions. Work with the BGFF to help support underrrepresented groups</t>
  </si>
  <si>
    <t>How to Increase participation in Lower-Socio Economic Groups</t>
  </si>
  <si>
    <t>Dedicated slots on the PoU</t>
  </si>
  <si>
    <t>How to increase the football workforce</t>
  </si>
  <si>
    <t>Dedicated Classroom space for The FA Referee Course and CPD</t>
  </si>
  <si>
    <t>Open invitation for clubs to host AGMs, localised meetings and CPD</t>
  </si>
  <si>
    <t>Dedicated Classroom for non-traditional partners to hire and utilise.</t>
  </si>
  <si>
    <t>Dedicated Classroom space for The FA Disability Football Introduction Course</t>
  </si>
  <si>
    <t>How to increase the provision of recreation football to the local community</t>
  </si>
  <si>
    <t>Dedicated slots on the PoU with partner clubs and organisations</t>
  </si>
  <si>
    <t>How to increase the provision of female football at the site</t>
  </si>
  <si>
    <t>Work with the two partner clubs and external hirerers to develop sessions and promote</t>
  </si>
  <si>
    <t>Work with the two partner clubs and external hirerers to develop sessions</t>
  </si>
  <si>
    <t>How to increase the provision of disability football at the site</t>
  </si>
  <si>
    <t>Work with the two partner clubs and external hirerers to promote</t>
  </si>
  <si>
    <t>How to retain and grow participation throughout all age groups</t>
  </si>
  <si>
    <t>Hosting CFA or key partner clubs holiday clubs and events</t>
  </si>
  <si>
    <t>Two Key partner clubs on site</t>
  </si>
  <si>
    <t>Education provider on site</t>
  </si>
  <si>
    <t>Engagement</t>
  </si>
  <si>
    <t>Inclusivity</t>
  </si>
  <si>
    <t>Usage</t>
  </si>
  <si>
    <t>How to increase the quality of grass football pitches at the site</t>
  </si>
  <si>
    <t>How to support Pro Club Community Trust Scheme programmes to provide a range of activities1</t>
  </si>
  <si>
    <t xml:space="preserve">Pro Club Trust to deliver coach development courses, workshops and CPD to increase the effectiveness of academic and community football. </t>
  </si>
  <si>
    <t>How to support Pro Club Community Trust Scheme programmes to provide a range of activities2</t>
  </si>
  <si>
    <t>Pro Club Trust to deliver and/or host a Player Development Centre (PDC) or Regional Talent Club (RTC), if identified by the CFA</t>
  </si>
  <si>
    <t>How to support Pro Club Community Trust Scheme programmes to provide a range of activities3</t>
  </si>
  <si>
    <t>Pro Club Trust to deliver and/or host post 16 learning opportunities e.g. BTEC, NVQ, Traineeships, T Levels or Apprenticeships</t>
  </si>
  <si>
    <t>How to support Pro Club Community Trust Scheme programmes to provide a range of activities4</t>
  </si>
  <si>
    <t>Pro Club Trust to deliver and/or host programmes that grow participation, specifically focusing on disability football, women and girls, football, LSEG and underrepresented groups</t>
  </si>
  <si>
    <t>How to support Pro Club Community Trust Scheme programmes to provide a range of activities5</t>
  </si>
  <si>
    <t>How to support Pro Club Community Trust Scheme programmes to provide a range of activities6</t>
  </si>
  <si>
    <t>How to support Pro Club Community Trust Scheme programmes to provide a range of activities7</t>
  </si>
  <si>
    <t>How to increase the provision of recreation football to the local community1</t>
  </si>
  <si>
    <t>Deliver and/or host FA, SE, Premier League or other partner recreational offers e.g. FA Snickers Protein Just Play</t>
  </si>
  <si>
    <t>How to increase the provision of recreation football to the local community2</t>
  </si>
  <si>
    <t>Deliver and/or host a Small Sided Football League</t>
  </si>
  <si>
    <t>How to increase the provision of recreation football to the local community3</t>
  </si>
  <si>
    <t>Deliver and/or host a recreational league e.g. Flexi League, Veterans or Futsal</t>
  </si>
  <si>
    <t>How to increase the provision of recreation football to the local community4</t>
  </si>
  <si>
    <t>Deliver and/or host Pay &amp; Play playing opportunities ensuring there are slots available to book sessions either on the pitch or the sports hall on an adhoc basis.</t>
  </si>
  <si>
    <t>How to increase the provision of recreation football to the local community5</t>
  </si>
  <si>
    <t>Deliver and/or host Walking Football Activities</t>
  </si>
  <si>
    <t>How to increase the provision of recreation football to the local community6</t>
  </si>
  <si>
    <t>Deliver and/or host programmes that grow participation, specifically focusing on disability football, women and girls, football, LSEG and underrepresented groups</t>
  </si>
  <si>
    <t>How to increase the provision of recreation football to the local community7</t>
  </si>
  <si>
    <t>How to increase the football workforce1</t>
  </si>
  <si>
    <t>Work with CFA to develop an ongoing support programme for coaches through CPD workshops, mentoring and online FA education</t>
  </si>
  <si>
    <t>How to increase the football workforce2</t>
  </si>
  <si>
    <t>Promote all FA Education Courses and CPD workshops to Partner Club(s), Partner League(s) as well as local partners</t>
  </si>
  <si>
    <t>How to increase the football workforce3</t>
  </si>
  <si>
    <t>Deliver and/or host The FA Referee Course and Refereeing CPD workshops</t>
  </si>
  <si>
    <t>How to increase the football workforce4</t>
  </si>
  <si>
    <t>Ensure coaches of Partner Club(s) and/or Partner League(s) as well as officials, hold the FA pre-requisite qualifications</t>
  </si>
  <si>
    <t>How to increase the football workforce5</t>
  </si>
  <si>
    <t>Work with the CFA, local education partners as well as non-traditional partners to promote, deliver and/or host volunteer programmes and opportunities for young people e.g. FA Youth Council,  FA BT Playmaker etc</t>
  </si>
  <si>
    <t>How to increase the football workforce6</t>
  </si>
  <si>
    <t>Identify new and/or support existing coaches to complete The FA Disability Football Introduction Course</t>
  </si>
  <si>
    <t>How to increase the football workforce7</t>
  </si>
  <si>
    <t>How to increase the provision of female football at the site1</t>
  </si>
  <si>
    <t>Work with the CFA or pro club Trust to grow and/or sustain female participation at the site. Arrange an annual planning and review meeting with the CFA lead</t>
  </si>
  <si>
    <t>How to increase the provision of female football at the site2</t>
  </si>
  <si>
    <t>Promote recreational and competitive opportunities for Youth and/or Adult female players at the site through Partner Club(s), Partner League(s), Pro Club Trust as well as non-traditional partners</t>
  </si>
  <si>
    <t>How to increase the provision of female football at the site3</t>
  </si>
  <si>
    <t>Deliver and/or host Youth and/or Adult recreational playing opportunities e.g. Weetabix Wildcats</t>
  </si>
  <si>
    <t>How to increase the provision of female football at the site4</t>
  </si>
  <si>
    <t>Deliver and/or host Youth and/or Adult competitive female playing opportunities</t>
  </si>
  <si>
    <t>How to increase the provision of female football at the site5</t>
  </si>
  <si>
    <t>Provide a clear an obvious female player pathway to ensure that females of all ages can remain involved in affiliated and recreational football at the site.</t>
  </si>
  <si>
    <t>How to increase the provision of female football at the site6</t>
  </si>
  <si>
    <t>Work in collaboration with CFA and partners to support The FA Girls Football School Partnerships to develop female playing opportunities</t>
  </si>
  <si>
    <t>How to increase the provision of female football at the site7</t>
  </si>
  <si>
    <t>Promote and raise awareness of The FA Female Talent Pathway, signposting potential players to relevant opportunities e.g. Discover my Talent Days, Emerging Talent Centres and Regional Talent Clubs</t>
  </si>
  <si>
    <t>How to increase the provision of disability football at the site1</t>
  </si>
  <si>
    <t>Work with the CFA to establish demand and/or sustain and/or grow disability provision at the site. Arrange annual planning and review meeting with CFA lead officer</t>
  </si>
  <si>
    <t>How to increase the provision of disability football at the site2</t>
  </si>
  <si>
    <t>Promote and or deliver recreational and competitive opportunities for Youth and/or Adult disabled players at the site through Partner Club(s), Partner League(s), Pro Club Trust as well as non-traditional partners</t>
  </si>
  <si>
    <t>How to increase the provision of disability football at the site3</t>
  </si>
  <si>
    <t>Deliver and/or host Youth and/or Adult disability recreational playing opportunities e.g. FA Snickers Protein Just Play</t>
  </si>
  <si>
    <t>How to increase the provision of disability football at the site4</t>
  </si>
  <si>
    <t>Deliver and/or host Youth and/or Adult competitive disability playing opportunities. E.g. Ability Counts League</t>
  </si>
  <si>
    <t>How to increase the provision of disability football at the site5</t>
  </si>
  <si>
    <t>Develop impairment specific playing opportunities through CFA or Pro Club Trust</t>
  </si>
  <si>
    <t>How to increase the provision of disability football at the site6</t>
  </si>
  <si>
    <t>Promote and raise awareness of The FA Disability Talent Pathway, signposting potential players to relevant opportunities</t>
  </si>
  <si>
    <t>How to increase the provision of disability football at the site7</t>
  </si>
  <si>
    <t>Work with CFA and CSP to create/support Inclusive School League provision for SEN students</t>
  </si>
  <si>
    <t>How to retain and grow participation throughout all age groups1</t>
  </si>
  <si>
    <t>Promote Football Foundation funding schemes to Partner Club(s), Partner League(s) and wider partners to grow participation e.g. Active Through Football etc</t>
  </si>
  <si>
    <t>How to retain and grow participation throughout all age groups2</t>
  </si>
  <si>
    <t>Deliver and/or host holiday courses/events in partnership with the CFA, Pro Club Trust, Partner Club(s), Partner League(s) or local partners</t>
  </si>
  <si>
    <t>How to retain and grow participation throughout all age groups3</t>
  </si>
  <si>
    <t>Work with CFA, Partner Club(s) and Partner Leagues(s) to establish and grow mini soccer provision</t>
  </si>
  <si>
    <t>How to retain and grow participation throughout all age groups4</t>
  </si>
  <si>
    <t>Work with the CFA, Partner Club(s) and Partner League(s) to develop a player pathway between Youth and Adult football</t>
  </si>
  <si>
    <t>How to retain and grow participation throughout all age groups5</t>
  </si>
  <si>
    <t>Work with Partner Club(s) and Partner League(s) and Pro Community Trust to develop new and/or retain existing veterans teams, walking football teams etc.</t>
  </si>
  <si>
    <t>How to retain and grow participation throughout all age groups6</t>
  </si>
  <si>
    <t>Work with the CFA and Partner League(s) to establish the site as a Central Venue and/or Home/Away venue</t>
  </si>
  <si>
    <t>How to retain and grow participation throughout all age groups7</t>
  </si>
  <si>
    <t>Work with local education partners (Primary, Secondary, Further &amp; Higher Education) to deliver and/or host curricular and/or extra-curricular activities</t>
  </si>
  <si>
    <t>How to increase the quality of grass football pitches at the site1</t>
  </si>
  <si>
    <t>Complete Pitch Power self assessment of grass pitches to obtain a bespoke maintenance programme for the site</t>
  </si>
  <si>
    <t>How to increase the quality of grass football pitches at the site2</t>
  </si>
  <si>
    <t>Assess grass pitches through Pitch Power 2 times per season</t>
  </si>
  <si>
    <t>How to increase the quality of grass football pitches at the site3</t>
  </si>
  <si>
    <t>Identity 2 club officials to complete the Grounds Management Association Level 1 Football Ground Maintenance Course</t>
  </si>
  <si>
    <t>How to increase the quality of grass football pitches at the site4</t>
  </si>
  <si>
    <t>Identify club officials to join The Football Foundation Groundskeeping Community on Hive Learning for ongoing learning</t>
  </si>
  <si>
    <t>How to increase the quality of grass football pitches at the site5</t>
  </si>
  <si>
    <t>How to increase the quality of grass football pitches at the site6</t>
  </si>
  <si>
    <t>How to increase the quality of grass football pitches at the site7</t>
  </si>
  <si>
    <t>How to Increase participation in Lower-Socio Economic Groups1</t>
  </si>
  <si>
    <t>Host a Free Kicks Session with a pro-club trust for 16+ male and female specific for mixed gender</t>
  </si>
  <si>
    <t>How to Increase participation in Lower-Socio Economic Groups2</t>
  </si>
  <si>
    <t>Host subsidised turn up and play sessions for over 16's</t>
  </si>
  <si>
    <t>How to Increase participation in Lower-Socio Economic Groups3</t>
  </si>
  <si>
    <t>Work with partners to host health-based sessions such as 'Man V Fat' or 'Soccercise</t>
  </si>
  <si>
    <t>How to Increase participation in Lower-Socio Economic Groups4</t>
  </si>
  <si>
    <t>Host a flexi-league at off-peak times (Peak time being Mon-Fri 6pm to 9pm)</t>
  </si>
  <si>
    <t>How to Increase participation in Lower-Socio Economic Groups5</t>
  </si>
  <si>
    <t>Provide low-cost walking football during daytime slots</t>
  </si>
  <si>
    <t>How to Increase participation in Lower-Socio Economic Groups6</t>
  </si>
  <si>
    <t>Offer flexible sessions for young people with parents/guardians from Lower-Socio Economic Groups</t>
  </si>
  <si>
    <t>How to Increase participation in Lower-Socio Economic Groups7</t>
  </si>
  <si>
    <t>Two-team changing pavilion</t>
  </si>
  <si>
    <t>*All costs to increase by 3% in-line with inflation aside from sinking fund</t>
  </si>
  <si>
    <t>This should be ring-fenced annually for the life expectancy of the building.</t>
  </si>
  <si>
    <t>Four-team changing pavilion</t>
  </si>
  <si>
    <t>Six-team changing pavilion</t>
  </si>
  <si>
    <t>Full-Size 3G (106m x 70m)</t>
  </si>
  <si>
    <t>This will be in place during year one as part of the Framework but will need to be appointed for a minimum 4 visits per year from year two onwards.</t>
  </si>
  <si>
    <t>Goalposts, bins, dividing nets etc.</t>
  </si>
  <si>
    <t>Pitch testing / inspection</t>
  </si>
  <si>
    <t>The surface will be tested for the FA 3G Pitch Register at the end of year one under the Framework but will need to be tested every 3 years thereafter (amend to annual if NLS stadia pitch)</t>
  </si>
  <si>
    <t>Carried out in-house 1-2 times per week with equipment provided.</t>
  </si>
  <si>
    <t>Annual sinking fund to be ring-fenced for replacement of carpet.</t>
  </si>
  <si>
    <t>Line marking replacement paint</t>
  </si>
  <si>
    <t>See Comment in box and this applies to the 3 diff sizes</t>
  </si>
  <si>
    <t>Top-ups required every 12-18 months after year two.</t>
  </si>
  <si>
    <t>9v9 3G (79m x 52m)</t>
  </si>
  <si>
    <t>The surface will be tested for the FA 3G Pitch Register at the end of year one under the Framework but will need to be tested every 3 years thereafter.</t>
  </si>
  <si>
    <t>Small-sided 3G (61m x 43m)</t>
  </si>
  <si>
    <t>PROJECT PLAN - PRO CLUB</t>
  </si>
  <si>
    <t xml:space="preserve">● Information entered elsewhere within the project plan will pre-populate a number of the Income &amp; Expenditure figures below
● Please enter amounts within the yellow boxes to provide both the baseline (current) amounts
● Where information cannot be pulled through from elsewhere in the project plan, you will also need to provide figures for the 1st year of your project
● All figures entered below receive a 3% uplift per year 
● Please ensure that the figures entered on the Mainteance tab are correct as the I&amp;E below are dependent on the projected number of facilities at your site
● Please ensure the figures below are realistic and achievable as they form a significant part of the project assessment
</t>
  </si>
  <si>
    <t>INCOME</t>
  </si>
  <si>
    <t>Category</t>
  </si>
  <si>
    <t>Income Category</t>
  </si>
  <si>
    <t>Notes/ Guidance</t>
  </si>
  <si>
    <t>INAGP06</t>
  </si>
  <si>
    <t>Bar/Kitchen income</t>
  </si>
  <si>
    <t>INMIS01</t>
  </si>
  <si>
    <t>Donations</t>
  </si>
  <si>
    <t>INMIS02</t>
  </si>
  <si>
    <t>Building Facility Hire</t>
  </si>
  <si>
    <t>INMIS03</t>
  </si>
  <si>
    <t>Sponsorship/Fundraising</t>
  </si>
  <si>
    <t>INMIS04</t>
  </si>
  <si>
    <t>Match income</t>
  </si>
  <si>
    <t>INMIS06</t>
  </si>
  <si>
    <t>INMIS09</t>
  </si>
  <si>
    <t xml:space="preserve">Total Income </t>
  </si>
  <si>
    <t>EXPENDITURE</t>
  </si>
  <si>
    <t>Expenditure Category</t>
  </si>
  <si>
    <t>EXAGP01</t>
  </si>
  <si>
    <t>EXAGP03</t>
  </si>
  <si>
    <t>EXFLD01</t>
  </si>
  <si>
    <t>EXFLD02</t>
  </si>
  <si>
    <t>EXFLD03</t>
  </si>
  <si>
    <t>Cleaning</t>
  </si>
  <si>
    <t>EXCRM01</t>
  </si>
  <si>
    <t>EXCRM02</t>
  </si>
  <si>
    <t>EXCRM06</t>
  </si>
  <si>
    <t>Insurance</t>
  </si>
  <si>
    <t>Total Expenditure</t>
  </si>
  <si>
    <t>SITE OVERVIEW</t>
  </si>
  <si>
    <t>Overall site/club Summary</t>
  </si>
  <si>
    <t>Income</t>
  </si>
  <si>
    <t>Expenditure</t>
  </si>
  <si>
    <t>Surplus /Deficit</t>
  </si>
  <si>
    <t>July</t>
  </si>
  <si>
    <t>August</t>
  </si>
  <si>
    <t>September</t>
  </si>
  <si>
    <t>October</t>
  </si>
  <si>
    <t>November</t>
  </si>
  <si>
    <t>December</t>
  </si>
  <si>
    <t>January</t>
  </si>
  <si>
    <t>February</t>
  </si>
  <si>
    <t>March</t>
  </si>
  <si>
    <t>April</t>
  </si>
  <si>
    <t>May</t>
  </si>
  <si>
    <t>June</t>
  </si>
  <si>
    <t>TOTALS</t>
  </si>
  <si>
    <t>FIC EDU Venue Hire</t>
  </si>
  <si>
    <t>LTFC Hire</t>
  </si>
  <si>
    <t>34 weeks</t>
  </si>
  <si>
    <t>Half Term Holiday Clubs</t>
  </si>
  <si>
    <t>Waveney FC Income</t>
  </si>
  <si>
    <t>Classroom Hire</t>
  </si>
  <si>
    <t>Vending Income</t>
  </si>
  <si>
    <t>Catering Income</t>
  </si>
  <si>
    <t>Other Pitch Income</t>
  </si>
  <si>
    <t>Ipswich Town Income</t>
  </si>
  <si>
    <t>JGFA Income</t>
  </si>
  <si>
    <t>BGFF Income</t>
  </si>
  <si>
    <t>League Income</t>
  </si>
  <si>
    <t>Waveney FC Match Income</t>
  </si>
  <si>
    <t>LTFC FC Match Income</t>
  </si>
  <si>
    <t>.</t>
  </si>
  <si>
    <t>FA Funding</t>
  </si>
  <si>
    <t>Advertising</t>
  </si>
  <si>
    <t>Site sponsorship (confirmed)</t>
  </si>
  <si>
    <t>Sponsorship</t>
  </si>
  <si>
    <t>150 a board</t>
  </si>
  <si>
    <t>BACT Site Hire</t>
  </si>
  <si>
    <t>Salaries</t>
  </si>
  <si>
    <t>BASED ON 2 X MEMBER OF STAFF (Senior @ £25k, 1 x PT Ass @ £15k plus 13% on costs) INVESTIGATE APPRENTICESHIPS</t>
  </si>
  <si>
    <t>Casual Staff</t>
  </si>
  <si>
    <t>Casual Staff - Cleaner</t>
  </si>
  <si>
    <t>Sanitary Bins</t>
  </si>
  <si>
    <t>Gas</t>
  </si>
  <si>
    <t>Electricity</t>
  </si>
  <si>
    <t>Water Services</t>
  </si>
  <si>
    <t>Refuse Collection</t>
  </si>
  <si>
    <t>Cleaning Supplies</t>
  </si>
  <si>
    <t>Reactive R &amp; M</t>
  </si>
  <si>
    <t>Planned R &amp; M</t>
  </si>
  <si>
    <t>Grounds Maintenance</t>
  </si>
  <si>
    <t>Maintenance Contracts</t>
  </si>
  <si>
    <t>Telephones &amp; Broadband</t>
  </si>
  <si>
    <t>Advertising &amp; Promotion</t>
  </si>
  <si>
    <t>PitchBooking</t>
  </si>
  <si>
    <t>Stripe Payments Subscription Fee</t>
  </si>
  <si>
    <t>Catering Expenses</t>
  </si>
  <si>
    <t>Vending Expenses</t>
  </si>
  <si>
    <t>Party Food</t>
  </si>
  <si>
    <t>Party Supplies</t>
  </si>
  <si>
    <t>First Aid Supplies</t>
  </si>
  <si>
    <t>Depreciation of Equipment</t>
  </si>
  <si>
    <t>TOTAL P/L</t>
  </si>
  <si>
    <t>BG Refugees</t>
  </si>
  <si>
    <t>16+</t>
  </si>
  <si>
    <t>POSITIVE FUTURES</t>
  </si>
  <si>
    <t>SOCCERCISE</t>
  </si>
  <si>
    <t>WALKING FOOTBALL</t>
  </si>
  <si>
    <t>REFUGEES</t>
  </si>
  <si>
    <t>HOMELESS GROUPS</t>
  </si>
  <si>
    <t>MAN V FAT</t>
  </si>
  <si>
    <t>Pitch Hire</t>
  </si>
  <si>
    <t>Site Staff</t>
  </si>
  <si>
    <t>Site Utilities</t>
  </si>
  <si>
    <t>Electricty</t>
  </si>
  <si>
    <t>Water/Sewerage</t>
  </si>
  <si>
    <t>Refuge</t>
  </si>
  <si>
    <t>R&amp;M (Reactive &amp; Planned)</t>
  </si>
  <si>
    <t>Site Operations (Changing and 3G)</t>
  </si>
  <si>
    <t>Contractor Services</t>
  </si>
  <si>
    <t>Football Turf Pitch Income</t>
  </si>
  <si>
    <t>CURRENT PREDICTED 2023/2024 WITHOUT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</si>
</sst>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44" formatCode="_-&quot;£&quot;* #,##0.00_-;\-&quot;£&quot;* #,##0.00_-;_-&quot;£&quot;* &quot;-&quot;??_-;_-@_-"/>
    <numFmt numFmtId="43" formatCode="_-* #,##0.00_-;\-* #,##0.00_-;_-* &quot;-&quot;??_-;_-@_-"/>
    <numFmt numFmtId="164" formatCode="&quot;£&quot;#,##0.00"/>
    <numFmt numFmtId="165" formatCode="[$£-809]#,##0.00"/>
    <numFmt numFmtId="166" formatCode="&quot;£&quot;#,##0"/>
    <numFmt numFmtId="167" formatCode="_-&quot;£&quot;* #,##0_-;\-&quot;£&quot;* #,##0_-;_-&quot;£&quot;* &quot;-&quot;??_-;_-@"/>
    <numFmt numFmtId="168" formatCode="d/m/yyyy"/>
    <numFmt numFmtId="169" formatCode="dd\-mm\-yyyy"/>
    <numFmt numFmtId="170" formatCode="d/m/yy"/>
    <numFmt numFmtId="171" formatCode="_(&quot;£&quot;* #,##0.00_);_(&quot;£&quot;* \(#,##0.00\);_(&quot;£&quot;* &quot;-&quot;??_);_(@_)"/>
    <numFmt numFmtId="172" formatCode="_-&quot;£&quot;* #,##0_-;\-&quot;£&quot;* #,##0_-;_-&quot;£&quot;* &quot;-&quot;??_-;_-@_-"/>
    <numFmt numFmtId="173" formatCode="_-[$£-809]* #,##0.00_-;\-[$£-809]* #,##0.00_-;_-[$£-809]* &quot;-&quot;??_-;_-@_-"/>
  </numFmts>
  <fonts count="51">
    <font>
      <sz val="10"/>
      <color rgb="FF000000"/>
      <name val="Arial"/>
    </font>
    <font>
      <sz val="11"/>
      <color theme="1"/>
      <name val="Calibri"/>
      <family val="2"/>
      <scheme val="minor"/>
    </font>
    <font>
      <b/>
      <sz val="11"/>
      <color rgb="FFFFFFFF"/>
      <name val="Barlow Semi Condensed"/>
    </font>
    <font>
      <sz val="8"/>
      <name val="Arial"/>
    </font>
    <font>
      <b/>
      <sz val="10"/>
      <color rgb="FF000000"/>
      <name val="Barlow Semi Condensed"/>
    </font>
    <font>
      <b/>
      <u/>
      <sz val="11"/>
      <color rgb="FF1D1D1D"/>
      <name val="Barlow Semi Condensed"/>
    </font>
    <font>
      <b/>
      <u/>
      <sz val="11"/>
      <color rgb="FF1D1D1D"/>
      <name val="Barlow Semi Condensed"/>
    </font>
    <font>
      <sz val="10"/>
      <name val="Arial"/>
    </font>
    <font>
      <b/>
      <sz val="10"/>
      <color rgb="FFFFFFFF"/>
      <name val="Barlow Semi Condensed"/>
    </font>
    <font>
      <sz val="8"/>
      <name val="Montserrat"/>
    </font>
    <font>
      <sz val="8"/>
      <color rgb="FF000000"/>
      <name val="Arial"/>
    </font>
    <font>
      <b/>
      <sz val="24"/>
      <color rgb="FF000000"/>
      <name val="Barlow Semi Condensed"/>
    </font>
    <font>
      <b/>
      <sz val="8"/>
      <name val="Montserrat"/>
    </font>
    <font>
      <sz val="10"/>
      <name val="Arial"/>
    </font>
    <font>
      <b/>
      <sz val="8"/>
      <color rgb="FFFFFFFF"/>
      <name val="Montserrat"/>
    </font>
    <font>
      <i/>
      <sz val="8"/>
      <color rgb="FFFFFFFF"/>
      <name val="Montserrat"/>
    </font>
    <font>
      <b/>
      <sz val="11"/>
      <color rgb="FF1D1D1D"/>
      <name val="Barlow Semi Condensed"/>
    </font>
    <font>
      <b/>
      <sz val="10"/>
      <color rgb="FFFFFFFF"/>
      <name val="&quot;Barlow Semi Condensed&quot;"/>
    </font>
    <font>
      <sz val="8"/>
      <color rgb="FF000000"/>
      <name val="Montserrat"/>
    </font>
    <font>
      <sz val="12"/>
      <color rgb="FF000000"/>
      <name val="Arial"/>
    </font>
    <font>
      <sz val="8"/>
      <color rgb="FF7F7F7F"/>
      <name val="Montserrat"/>
    </font>
    <font>
      <b/>
      <sz val="8"/>
      <color rgb="FF000000"/>
      <name val="Montserrat"/>
    </font>
    <font>
      <sz val="8"/>
      <color rgb="FF000000"/>
      <name val="Roboto"/>
    </font>
    <font>
      <b/>
      <sz val="14"/>
      <color rgb="FF7F7F7F"/>
      <name val="Barlow Semi Condensed"/>
    </font>
    <font>
      <b/>
      <sz val="8"/>
      <name val="Arial"/>
    </font>
    <font>
      <sz val="12"/>
      <color rgb="FF000000"/>
      <name val="Montserrat"/>
    </font>
    <font>
      <b/>
      <sz val="9"/>
      <color rgb="FFBFBFBF"/>
      <name val="Montserrat"/>
    </font>
    <font>
      <b/>
      <sz val="10"/>
      <color rgb="FFBFBFBF"/>
      <name val="Montserrat"/>
    </font>
    <font>
      <sz val="6"/>
      <name val="Montserrat"/>
    </font>
    <font>
      <sz val="11"/>
      <name val="Arial"/>
    </font>
    <font>
      <sz val="11"/>
      <color rgb="FF000000"/>
      <name val="Inconsolata"/>
    </font>
    <font>
      <sz val="10"/>
      <color rgb="FF000000"/>
      <name val="Roboto"/>
    </font>
    <font>
      <sz val="11"/>
      <color rgb="FF3C4043"/>
      <name val="Roboto"/>
    </font>
    <font>
      <sz val="11"/>
      <color rgb="FF333333"/>
      <name val="Roboto"/>
    </font>
    <font>
      <sz val="10"/>
      <color rgb="FF000000"/>
      <name val="Arial"/>
    </font>
    <font>
      <sz val="10"/>
      <color rgb="FF000000"/>
      <name val="Inconsolata"/>
    </font>
    <font>
      <b/>
      <sz val="12"/>
      <color rgb="FF000000"/>
      <name val="&quot;Barlow Semi Condensed&quot;"/>
    </font>
    <font>
      <sz val="11"/>
      <color rgb="FF000000"/>
      <name val="Calibri"/>
    </font>
    <font>
      <b/>
      <sz val="12"/>
      <name val="Arial"/>
    </font>
    <font>
      <b/>
      <sz val="8"/>
      <color rgb="FFFFFFFF"/>
      <name val="Arial"/>
    </font>
    <font>
      <b/>
      <sz val="11"/>
      <color theme="1"/>
      <name val="Calibri"/>
      <family val="2"/>
      <scheme val="minor"/>
    </font>
    <font>
      <b/>
      <sz val="28"/>
      <color theme="1"/>
      <name val="Calibri"/>
      <family val="2"/>
      <scheme val="minor"/>
    </font>
    <font>
      <b/>
      <sz val="12"/>
      <color theme="1"/>
      <name val="Calibri"/>
      <family val="2"/>
      <scheme val="minor"/>
    </font>
    <font>
      <sz val="12"/>
      <name val="Calibri"/>
      <family val="2"/>
      <scheme val="minor"/>
    </font>
    <font>
      <b/>
      <sz val="12"/>
      <name val="Calibri"/>
      <family val="2"/>
      <scheme val="minor"/>
    </font>
    <font>
      <b/>
      <sz val="28"/>
      <name val="Calibri"/>
      <family val="2"/>
      <scheme val="minor"/>
    </font>
    <font>
      <i/>
      <sz val="12"/>
      <name val="Calibri"/>
      <family val="2"/>
      <scheme val="minor"/>
    </font>
    <font>
      <sz val="12"/>
      <color rgb="FFFF0000"/>
      <name val="Calibri"/>
      <family val="2"/>
      <scheme val="minor"/>
    </font>
    <font>
      <b/>
      <sz val="9"/>
      <color indexed="81"/>
      <name val="Tahoma"/>
      <family val="2"/>
    </font>
    <font>
      <sz val="9"/>
      <color indexed="81"/>
      <name val="Tahoma"/>
      <family val="2"/>
    </font>
    <font>
      <b/>
      <sz val="36"/>
      <color rgb="FF000000"/>
      <name val="Arial"/>
      <family val="2"/>
    </font>
  </fonts>
  <fills count="19">
    <fill>
      <patternFill patternType="none"/>
    </fill>
    <fill>
      <patternFill patternType="gray125"/>
    </fill>
    <fill>
      <patternFill patternType="solid">
        <fgColor rgb="FF1D1D1D"/>
        <bgColor rgb="FF1D1D1D"/>
      </patternFill>
    </fill>
    <fill>
      <patternFill patternType="solid">
        <fgColor rgb="FFFFFFFF"/>
        <bgColor rgb="FFFFFFFF"/>
      </patternFill>
    </fill>
    <fill>
      <patternFill patternType="solid">
        <fgColor rgb="FF22D02B"/>
        <bgColor rgb="FF22D02B"/>
      </patternFill>
    </fill>
    <fill>
      <patternFill patternType="solid">
        <fgColor rgb="FF00A889"/>
        <bgColor rgb="FF00A889"/>
      </patternFill>
    </fill>
    <fill>
      <patternFill patternType="solid">
        <fgColor rgb="FFCFFFC9"/>
        <bgColor rgb="FFCFFFC9"/>
      </patternFill>
    </fill>
    <fill>
      <patternFill patternType="solid">
        <fgColor rgb="FF00713C"/>
        <bgColor rgb="FF00713C"/>
      </patternFill>
    </fill>
    <fill>
      <patternFill patternType="solid">
        <fgColor rgb="FFEBEBEB"/>
        <bgColor rgb="FFEBEBEB"/>
      </patternFill>
    </fill>
    <fill>
      <patternFill patternType="solid">
        <fgColor rgb="FF000000"/>
        <bgColor rgb="FF000000"/>
      </patternFill>
    </fill>
    <fill>
      <patternFill patternType="solid">
        <fgColor rgb="FF076137"/>
        <bgColor rgb="FF076137"/>
      </patternFill>
    </fill>
    <fill>
      <patternFill patternType="solid">
        <fgColor rgb="FFFFFF00"/>
        <bgColor rgb="FFFFFF00"/>
      </patternFill>
    </fill>
    <fill>
      <patternFill patternType="solid">
        <fgColor rgb="FFD8D8D8"/>
        <bgColor rgb="FFD8D8D8"/>
      </patternFill>
    </fill>
    <fill>
      <patternFill patternType="solid">
        <fgColor rgb="FFEFEFEF"/>
        <bgColor rgb="FFEFEFEF"/>
      </patternFill>
    </fill>
    <fill>
      <patternFill patternType="solid">
        <fgColor theme="0"/>
        <bgColor rgb="FFFFFF00"/>
      </patternFill>
    </fill>
    <fill>
      <patternFill patternType="solid">
        <fgColor theme="0"/>
        <bgColor rgb="FF00713C"/>
      </patternFill>
    </fill>
    <fill>
      <patternFill patternType="solid">
        <fgColor theme="0"/>
        <bgColor indexed="64"/>
      </patternFill>
    </fill>
    <fill>
      <patternFill patternType="solid">
        <fgColor theme="0"/>
        <bgColor rgb="FFD8D8D8"/>
      </patternFill>
    </fill>
    <fill>
      <patternFill patternType="solid">
        <fgColor theme="0"/>
        <bgColor rgb="FFEBEBEB"/>
      </patternFill>
    </fill>
  </fills>
  <borders count="225">
    <border>
      <left/>
      <right/>
      <top/>
      <bottom/>
      <diagonal/>
    </border>
    <border>
      <left/>
      <right/>
      <top style="medium">
        <color rgb="FFEBEBEB"/>
      </top>
      <bottom/>
      <diagonal/>
    </border>
    <border>
      <left style="medium">
        <color rgb="FF00A889"/>
      </left>
      <right/>
      <top style="medium">
        <color rgb="FF00A889"/>
      </top>
      <bottom style="medium">
        <color rgb="FF00A889"/>
      </bottom>
      <diagonal/>
    </border>
    <border>
      <left/>
      <right/>
      <top style="medium">
        <color rgb="FF00A889"/>
      </top>
      <bottom style="medium">
        <color rgb="FF00A889"/>
      </bottom>
      <diagonal/>
    </border>
    <border>
      <left style="medium">
        <color rgb="FF00A889"/>
      </left>
      <right/>
      <top/>
      <bottom style="medium">
        <color rgb="FF00A889"/>
      </bottom>
      <diagonal/>
    </border>
    <border>
      <left/>
      <right/>
      <top/>
      <bottom style="medium">
        <color rgb="FF00A889"/>
      </bottom>
      <diagonal/>
    </border>
    <border>
      <left/>
      <right style="medium">
        <color rgb="FF00A889"/>
      </right>
      <top/>
      <bottom style="medium">
        <color rgb="FF00A889"/>
      </bottom>
      <diagonal/>
    </border>
    <border>
      <left style="medium">
        <color rgb="FF00713C"/>
      </left>
      <right style="medium">
        <color rgb="FF00713C"/>
      </right>
      <top style="medium">
        <color rgb="FF00713C"/>
      </top>
      <bottom/>
      <diagonal/>
    </border>
    <border>
      <left style="medium">
        <color rgb="FF00713C"/>
      </left>
      <right style="medium">
        <color rgb="FF00713C"/>
      </right>
      <top style="medium">
        <color rgb="FF00713C"/>
      </top>
      <bottom style="medium">
        <color rgb="FF00713C"/>
      </bottom>
      <diagonal/>
    </border>
    <border>
      <left/>
      <right style="medium">
        <color rgb="FF00713C"/>
      </right>
      <top style="medium">
        <color rgb="FF00713C"/>
      </top>
      <bottom/>
      <diagonal/>
    </border>
    <border>
      <left/>
      <right style="medium">
        <color rgb="FF00713C"/>
      </right>
      <top style="medium">
        <color rgb="FF00713C"/>
      </top>
      <bottom style="medium">
        <color rgb="FF00713C"/>
      </bottom>
      <diagonal/>
    </border>
    <border>
      <left style="medium">
        <color rgb="FF00713C"/>
      </left>
      <right style="medium">
        <color rgb="FF00713C"/>
      </right>
      <top/>
      <bottom style="medium">
        <color rgb="FF00713C"/>
      </bottom>
      <diagonal/>
    </border>
    <border>
      <left/>
      <right style="medium">
        <color rgb="FF00713C"/>
      </right>
      <top/>
      <bottom style="medium">
        <color rgb="FF00713C"/>
      </bottom>
      <diagonal/>
    </border>
    <border>
      <left style="medium">
        <color rgb="FF00713C"/>
      </left>
      <right style="thin">
        <color rgb="FFBFBFBF"/>
      </right>
      <top/>
      <bottom/>
      <diagonal/>
    </border>
    <border>
      <left style="thin">
        <color rgb="FFBFBFBF"/>
      </left>
      <right style="medium">
        <color rgb="FF00713C"/>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right style="medium">
        <color rgb="FF00713C"/>
      </right>
      <top/>
      <bottom style="thin">
        <color rgb="FFBFBFBF"/>
      </bottom>
      <diagonal/>
    </border>
    <border>
      <left style="medium">
        <color rgb="FF00713C"/>
      </left>
      <right style="thin">
        <color rgb="FFBFBFBF"/>
      </right>
      <top/>
      <bottom style="thin">
        <color rgb="FFBFBFBF"/>
      </bottom>
      <diagonal/>
    </border>
    <border>
      <left style="thin">
        <color rgb="FFBFBFBF"/>
      </left>
      <right style="medium">
        <color rgb="FF00713C"/>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medium">
        <color rgb="FF00713C"/>
      </left>
      <right style="thin">
        <color rgb="FFBFBFBF"/>
      </right>
      <top style="thin">
        <color rgb="FFBFBFBF"/>
      </top>
      <bottom/>
      <diagonal/>
    </border>
    <border>
      <left style="medium">
        <color rgb="FF00713C"/>
      </left>
      <right/>
      <top style="medium">
        <color rgb="FF00713C"/>
      </top>
      <bottom/>
      <diagonal/>
    </border>
    <border>
      <left/>
      <right/>
      <top style="medium">
        <color rgb="FF00713C"/>
      </top>
      <bottom/>
      <diagonal/>
    </border>
    <border>
      <left style="medium">
        <color rgb="FF00713C"/>
      </left>
      <right/>
      <top/>
      <bottom style="medium">
        <color rgb="FF00713C"/>
      </bottom>
      <diagonal/>
    </border>
    <border>
      <left/>
      <right/>
      <top/>
      <bottom style="medium">
        <color rgb="FF00713C"/>
      </bottom>
      <diagonal/>
    </border>
    <border>
      <left style="medium">
        <color rgb="FF00713C"/>
      </left>
      <right/>
      <top/>
      <bottom/>
      <diagonal/>
    </border>
    <border>
      <left/>
      <right style="medium">
        <color rgb="FF00713C"/>
      </right>
      <top/>
      <bottom/>
      <diagonal/>
    </border>
    <border>
      <left/>
      <right/>
      <top/>
      <bottom/>
      <diagonal/>
    </border>
    <border>
      <left/>
      <right/>
      <top/>
      <bottom/>
      <diagonal/>
    </border>
    <border>
      <left/>
      <right style="medium">
        <color rgb="FF00A889"/>
      </right>
      <top style="medium">
        <color rgb="FF00A889"/>
      </top>
      <bottom style="medium">
        <color rgb="FF00A889"/>
      </bottom>
      <diagonal/>
    </border>
    <border>
      <left/>
      <right style="medium">
        <color rgb="FF00713C"/>
      </right>
      <top style="thin">
        <color rgb="FFBFBFBF"/>
      </top>
      <bottom style="thin">
        <color rgb="FFBFBFBF"/>
      </bottom>
      <diagonal/>
    </border>
    <border>
      <left style="thin">
        <color rgb="FFBFBFBF"/>
      </left>
      <right style="medium">
        <color rgb="FF00713C"/>
      </right>
      <top style="thin">
        <color rgb="FFBFBFBF"/>
      </top>
      <bottom/>
      <diagonal/>
    </border>
    <border>
      <left/>
      <right style="medium">
        <color rgb="FF00713C"/>
      </right>
      <top style="thin">
        <color rgb="FFBFBFBF"/>
      </top>
      <bottom/>
      <diagonal/>
    </border>
    <border>
      <left style="medium">
        <color rgb="FF00713C"/>
      </left>
      <right style="thin">
        <color rgb="FFBFBFBF"/>
      </right>
      <top/>
      <bottom style="medium">
        <color rgb="FF00713C"/>
      </bottom>
      <diagonal/>
    </border>
    <border>
      <left/>
      <right style="medium">
        <color rgb="FF00713C"/>
      </right>
      <top style="thin">
        <color rgb="FFBFBFBF"/>
      </top>
      <bottom style="medium">
        <color rgb="FF00713C"/>
      </bottom>
      <diagonal/>
    </border>
    <border>
      <left/>
      <right style="thin">
        <color rgb="FFBFBFBF"/>
      </right>
      <top style="thin">
        <color rgb="FFBFBFBF"/>
      </top>
      <bottom style="medium">
        <color rgb="FF00713C"/>
      </bottom>
      <diagonal/>
    </border>
    <border>
      <left style="thin">
        <color rgb="FFBFBFBF"/>
      </left>
      <right style="medium">
        <color rgb="FF00713C"/>
      </right>
      <top style="thin">
        <color rgb="FFBFBFBF"/>
      </top>
      <bottom style="medium">
        <color rgb="FF00713C"/>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medium">
        <color rgb="FF076137"/>
      </left>
      <right/>
      <top style="medium">
        <color rgb="FF076137"/>
      </top>
      <bottom style="medium">
        <color rgb="FF076137"/>
      </bottom>
      <diagonal/>
    </border>
    <border>
      <left/>
      <right/>
      <top style="medium">
        <color rgb="FF076137"/>
      </top>
      <bottom style="medium">
        <color rgb="FF076137"/>
      </bottom>
      <diagonal/>
    </border>
    <border>
      <left/>
      <right style="medium">
        <color rgb="FF076137"/>
      </right>
      <top style="medium">
        <color rgb="FF076137"/>
      </top>
      <bottom style="medium">
        <color rgb="FF076137"/>
      </bottom>
      <diagonal/>
    </border>
    <border>
      <left style="thin">
        <color rgb="FFFFFFFF"/>
      </left>
      <right style="thin">
        <color rgb="FFFFFFFF"/>
      </right>
      <top/>
      <bottom style="thin">
        <color rgb="FFFFFFFF"/>
      </bottom>
      <diagonal/>
    </border>
    <border>
      <left style="thin">
        <color rgb="FFFFFFFF"/>
      </left>
      <right/>
      <top style="thin">
        <color rgb="FFFFFFFF"/>
      </top>
      <bottom/>
      <diagonal/>
    </border>
    <border>
      <left style="medium">
        <color rgb="FF076137"/>
      </left>
      <right style="medium">
        <color rgb="FF00713C"/>
      </right>
      <top style="medium">
        <color rgb="FF076137"/>
      </top>
      <bottom style="medium">
        <color rgb="FF00713C"/>
      </bottom>
      <diagonal/>
    </border>
    <border>
      <left style="medium">
        <color rgb="FF00713C"/>
      </left>
      <right style="medium">
        <color rgb="FF076137"/>
      </right>
      <top style="medium">
        <color rgb="FF076137"/>
      </top>
      <bottom style="medium">
        <color rgb="FF00713C"/>
      </bottom>
      <diagonal/>
    </border>
    <border>
      <left/>
      <right/>
      <top style="thin">
        <color rgb="FFFFFFFF"/>
      </top>
      <bottom/>
      <diagonal/>
    </border>
    <border>
      <left/>
      <right style="medium">
        <color rgb="FFFFFFFF"/>
      </right>
      <top style="medium">
        <color rgb="FFFFFFFF"/>
      </top>
      <bottom style="medium">
        <color rgb="FFFFFFFF"/>
      </bottom>
      <diagonal/>
    </border>
    <border>
      <left style="medium">
        <color rgb="FF076137"/>
      </left>
      <right style="medium">
        <color rgb="FF00713C"/>
      </right>
      <top style="medium">
        <color rgb="FF00713C"/>
      </top>
      <bottom style="medium">
        <color rgb="FF00713C"/>
      </bottom>
      <diagonal/>
    </border>
    <border>
      <left style="medium">
        <color rgb="FF00713C"/>
      </left>
      <right style="medium">
        <color rgb="FF076137"/>
      </right>
      <top style="medium">
        <color rgb="FF00713C"/>
      </top>
      <bottom style="medium">
        <color rgb="FF00713C"/>
      </bottom>
      <diagonal/>
    </border>
    <border>
      <left/>
      <right/>
      <top style="medium">
        <color rgb="FFFFFFFF"/>
      </top>
      <bottom style="medium">
        <color rgb="FFFFFFFF"/>
      </bottom>
      <diagonal/>
    </border>
    <border>
      <left style="medium">
        <color rgb="FFFFFFFF"/>
      </left>
      <right/>
      <top style="medium">
        <color rgb="FFFFFFFF"/>
      </top>
      <bottom style="medium">
        <color rgb="FFFFFFFF"/>
      </bottom>
      <diagonal/>
    </border>
    <border>
      <left/>
      <right/>
      <top/>
      <bottom style="thin">
        <color rgb="FFBFBFBF"/>
      </bottom>
      <diagonal/>
    </border>
    <border>
      <left style="medium">
        <color rgb="FF076137"/>
      </left>
      <right style="thin">
        <color rgb="FFBFBFBF"/>
      </right>
      <top/>
      <bottom style="thin">
        <color rgb="FFBFBFBF"/>
      </bottom>
      <diagonal/>
    </border>
    <border>
      <left/>
      <right/>
      <top style="thin">
        <color rgb="FFBFBFBF"/>
      </top>
      <bottom style="thin">
        <color rgb="FFBFBFBF"/>
      </bottom>
      <diagonal/>
    </border>
    <border>
      <left style="medium">
        <color rgb="FF076137"/>
      </left>
      <right style="thin">
        <color rgb="FFBFBFBF"/>
      </right>
      <top style="thin">
        <color rgb="FFBFBFBF"/>
      </top>
      <bottom style="thin">
        <color rgb="FFBFBFBF"/>
      </bottom>
      <diagonal/>
    </border>
    <border>
      <left style="thin">
        <color rgb="FFBFBFBF"/>
      </left>
      <right style="medium">
        <color rgb="FF076137"/>
      </right>
      <top style="thin">
        <color rgb="FFBFBFBF"/>
      </top>
      <bottom style="thin">
        <color rgb="FFBFBFBF"/>
      </bottom>
      <diagonal/>
    </border>
    <border>
      <left/>
      <right/>
      <top style="thin">
        <color rgb="FFBFBFBF"/>
      </top>
      <bottom/>
      <diagonal/>
    </border>
    <border>
      <left style="medium">
        <color rgb="FFFFFFFF"/>
      </left>
      <right style="medium">
        <color rgb="FFFFFFFF"/>
      </right>
      <top/>
      <bottom style="medium">
        <color rgb="FFFFFFFF"/>
      </bottom>
      <diagonal/>
    </border>
    <border>
      <left style="thin">
        <color rgb="FF00A889"/>
      </left>
      <right/>
      <top style="thin">
        <color rgb="FF00A889"/>
      </top>
      <bottom style="thin">
        <color rgb="FF00A889"/>
      </bottom>
      <diagonal/>
    </border>
    <border>
      <left/>
      <right/>
      <top style="thin">
        <color rgb="FF00A889"/>
      </top>
      <bottom style="thin">
        <color rgb="FF00A889"/>
      </bottom>
      <diagonal/>
    </border>
    <border>
      <left/>
      <right/>
      <top/>
      <bottom/>
      <diagonal/>
    </border>
    <border>
      <left style="medium">
        <color rgb="FF00713C"/>
      </left>
      <right/>
      <top style="medium">
        <color rgb="FF00713C"/>
      </top>
      <bottom style="medium">
        <color rgb="FF00713C"/>
      </bottom>
      <diagonal/>
    </border>
    <border>
      <left/>
      <right/>
      <top style="medium">
        <color rgb="FF00713C"/>
      </top>
      <bottom style="medium">
        <color rgb="FF00713C"/>
      </bottom>
      <diagonal/>
    </border>
    <border>
      <left style="medium">
        <color rgb="FF00713C"/>
      </left>
      <right style="medium">
        <color rgb="FF00713C"/>
      </right>
      <top/>
      <bottom/>
      <diagonal/>
    </border>
    <border>
      <left style="medium">
        <color rgb="FF205867"/>
      </left>
      <right style="medium">
        <color rgb="FF205867"/>
      </right>
      <top style="thin">
        <color rgb="FFBFBFBF"/>
      </top>
      <bottom style="thin">
        <color rgb="FFBFBFBF"/>
      </bottom>
      <diagonal/>
    </border>
    <border>
      <left style="thin">
        <color rgb="FFBFBFBF"/>
      </left>
      <right/>
      <top/>
      <bottom style="thin">
        <color rgb="FFBFBFBF"/>
      </bottom>
      <diagonal/>
    </border>
    <border>
      <left style="medium">
        <color rgb="FF205867"/>
      </left>
      <right style="medium">
        <color rgb="FF205867"/>
      </right>
      <top/>
      <bottom style="thin">
        <color rgb="FFBFBFBF"/>
      </bottom>
      <diagonal/>
    </border>
    <border>
      <left style="thin">
        <color rgb="FFBFBFBF"/>
      </left>
      <right/>
      <top style="thin">
        <color rgb="FFBFBFBF"/>
      </top>
      <bottom style="thin">
        <color rgb="FFBFBFBF"/>
      </bottom>
      <diagonal/>
    </border>
    <border>
      <left style="medium">
        <color rgb="FF205867"/>
      </left>
      <right style="medium">
        <color rgb="FF205867"/>
      </right>
      <top/>
      <bottom style="medium">
        <color rgb="FF00713C"/>
      </bottom>
      <diagonal/>
    </border>
    <border>
      <left style="thin">
        <color rgb="FFBFBFBF"/>
      </left>
      <right style="thin">
        <color rgb="FFBFBFBF"/>
      </right>
      <top style="thin">
        <color rgb="FFBFBFBF"/>
      </top>
      <bottom style="medium">
        <color rgb="FF00713C"/>
      </bottom>
      <diagonal/>
    </border>
    <border>
      <left style="thin">
        <color rgb="FFBFBFBF"/>
      </left>
      <right/>
      <top style="thin">
        <color rgb="FFBFBFBF"/>
      </top>
      <bottom style="medium">
        <color rgb="FF00713C"/>
      </bottom>
      <diagonal/>
    </border>
    <border>
      <left style="medium">
        <color rgb="FF076137"/>
      </left>
      <right style="medium">
        <color rgb="FF076137"/>
      </right>
      <top style="medium">
        <color rgb="FF076137"/>
      </top>
      <bottom/>
      <diagonal/>
    </border>
    <border>
      <left style="medium">
        <color rgb="FF00713C"/>
      </left>
      <right style="thin">
        <color rgb="FFBFBFBF"/>
      </right>
      <top style="medium">
        <color rgb="FF00713C"/>
      </top>
      <bottom style="thin">
        <color rgb="FFBFBFBF"/>
      </bottom>
      <diagonal/>
    </border>
    <border>
      <left style="thin">
        <color rgb="FFBFBFBF"/>
      </left>
      <right style="thin">
        <color rgb="FFBFBFBF"/>
      </right>
      <top style="medium">
        <color rgb="FF00713C"/>
      </top>
      <bottom style="thin">
        <color rgb="FFBFBFBF"/>
      </bottom>
      <diagonal/>
    </border>
    <border>
      <left style="thin">
        <color rgb="FFBFBFBF"/>
      </left>
      <right style="medium">
        <color rgb="FF00713C"/>
      </right>
      <top style="medium">
        <color rgb="FF00713C"/>
      </top>
      <bottom style="thin">
        <color rgb="FFBFBFBF"/>
      </bottom>
      <diagonal/>
    </border>
    <border>
      <left style="medium">
        <color rgb="FF00713C"/>
      </left>
      <right style="medium">
        <color rgb="FF00713C"/>
      </right>
      <top style="medium">
        <color rgb="FF00713C"/>
      </top>
      <bottom/>
      <diagonal/>
    </border>
    <border>
      <left style="medium">
        <color rgb="FF076137"/>
      </left>
      <right style="medium">
        <color rgb="FF076137"/>
      </right>
      <top/>
      <bottom style="thin">
        <color rgb="FFBFBFBF"/>
      </bottom>
      <diagonal/>
    </border>
    <border>
      <left style="medium">
        <color rgb="FF00713C"/>
      </left>
      <right style="thin">
        <color rgb="FFBFBFBF"/>
      </right>
      <top style="thin">
        <color rgb="FFBFBFBF"/>
      </top>
      <bottom style="thin">
        <color rgb="FFBFBFBF"/>
      </bottom>
      <diagonal/>
    </border>
    <border>
      <left style="medium">
        <color rgb="FF00713C"/>
      </left>
      <right style="medium">
        <color rgb="FF00713C"/>
      </right>
      <top style="thin">
        <color rgb="FFBFBFBF"/>
      </top>
      <bottom style="thin">
        <color rgb="FFBFBFBF"/>
      </bottom>
      <diagonal/>
    </border>
    <border>
      <left style="medium">
        <color rgb="FF076137"/>
      </left>
      <right style="medium">
        <color rgb="FF076137"/>
      </right>
      <top/>
      <bottom style="medium">
        <color rgb="FF076137"/>
      </bottom>
      <diagonal/>
    </border>
    <border>
      <left style="medium">
        <color rgb="FF00713C"/>
      </left>
      <right/>
      <top style="thin">
        <color rgb="FFBFBFBF"/>
      </top>
      <bottom style="thin">
        <color rgb="FFBFBFBF"/>
      </bottom>
      <diagonal/>
    </border>
    <border>
      <left/>
      <right style="thin">
        <color rgb="FF00A889"/>
      </right>
      <top style="thin">
        <color rgb="FF00A889"/>
      </top>
      <bottom style="thin">
        <color rgb="FF00A889"/>
      </bottom>
      <diagonal/>
    </border>
    <border>
      <left style="medium">
        <color rgb="FF00A889"/>
      </left>
      <right/>
      <top style="thin">
        <color rgb="FF00A889"/>
      </top>
      <bottom/>
      <diagonal/>
    </border>
    <border>
      <left/>
      <right/>
      <top style="thin">
        <color rgb="FF00A889"/>
      </top>
      <bottom/>
      <diagonal/>
    </border>
    <border>
      <left/>
      <right style="medium">
        <color rgb="FF00A889"/>
      </right>
      <top style="thin">
        <color rgb="FF00A889"/>
      </top>
      <bottom/>
      <diagonal/>
    </border>
    <border>
      <left style="medium">
        <color rgb="FF00A889"/>
      </left>
      <right/>
      <top/>
      <bottom/>
      <diagonal/>
    </border>
    <border>
      <left/>
      <right style="medium">
        <color rgb="FF00A889"/>
      </right>
      <top/>
      <bottom/>
      <diagonal/>
    </border>
    <border>
      <left style="medium">
        <color rgb="FF00713C"/>
      </left>
      <right style="thin">
        <color rgb="FFBFBFBF"/>
      </right>
      <top style="medium">
        <color rgb="FF00713C"/>
      </top>
      <bottom/>
      <diagonal/>
    </border>
    <border>
      <left style="thin">
        <color rgb="FFBFBFBF"/>
      </left>
      <right style="thin">
        <color rgb="FFBFBFBF"/>
      </right>
      <top style="medium">
        <color rgb="FF00713C"/>
      </top>
      <bottom/>
      <diagonal/>
    </border>
    <border>
      <left style="medium">
        <color rgb="FF00713C"/>
      </left>
      <right style="thin">
        <color rgb="FFD8D8D8"/>
      </right>
      <top style="medium">
        <color rgb="FF00713C"/>
      </top>
      <bottom style="thin">
        <color rgb="FFD8D8D8"/>
      </bottom>
      <diagonal/>
    </border>
    <border>
      <left style="thin">
        <color rgb="FFD8D8D8"/>
      </left>
      <right style="thin">
        <color rgb="FFD8D8D8"/>
      </right>
      <top style="medium">
        <color rgb="FF00713C"/>
      </top>
      <bottom style="thin">
        <color rgb="FFD8D8D8"/>
      </bottom>
      <diagonal/>
    </border>
    <border>
      <left style="thin">
        <color rgb="FFD8D8D8"/>
      </left>
      <right style="medium">
        <color rgb="FF00713C"/>
      </right>
      <top style="medium">
        <color rgb="FF00713C"/>
      </top>
      <bottom style="thin">
        <color rgb="FFD8D8D8"/>
      </bottom>
      <diagonal/>
    </border>
    <border>
      <left style="medium">
        <color rgb="FF00713C"/>
      </left>
      <right style="thin">
        <color rgb="FFD8D8D8"/>
      </right>
      <top style="thin">
        <color rgb="FFD8D8D8"/>
      </top>
      <bottom style="thin">
        <color rgb="FFD8D8D8"/>
      </bottom>
      <diagonal/>
    </border>
    <border>
      <left style="thin">
        <color rgb="FFD8D8D8"/>
      </left>
      <right style="thin">
        <color rgb="FFD8D8D8"/>
      </right>
      <top style="thin">
        <color rgb="FFD8D8D8"/>
      </top>
      <bottom style="thin">
        <color rgb="FFD8D8D8"/>
      </bottom>
      <diagonal/>
    </border>
    <border>
      <left style="thin">
        <color rgb="FFD8D8D8"/>
      </left>
      <right style="medium">
        <color rgb="FF00713C"/>
      </right>
      <top style="thin">
        <color rgb="FFD8D8D8"/>
      </top>
      <bottom style="thin">
        <color rgb="FFD8D8D8"/>
      </bottom>
      <diagonal/>
    </border>
    <border>
      <left style="thin">
        <color rgb="FFBFBFBF"/>
      </left>
      <right style="thin">
        <color rgb="FFBFBFBF"/>
      </right>
      <top style="thin">
        <color rgb="FFBFBFBF"/>
      </top>
      <bottom/>
      <diagonal/>
    </border>
    <border>
      <left style="medium">
        <color rgb="FF00713C"/>
      </left>
      <right/>
      <top style="thin">
        <color rgb="FFBFBFBF"/>
      </top>
      <bottom style="medium">
        <color rgb="FF00713C"/>
      </bottom>
      <diagonal/>
    </border>
    <border>
      <left/>
      <right/>
      <top style="thin">
        <color rgb="FFBFBFBF"/>
      </top>
      <bottom style="medium">
        <color rgb="FF00713C"/>
      </bottom>
      <diagonal/>
    </border>
    <border>
      <left style="medium">
        <color rgb="FF00713C"/>
      </left>
      <right style="thin">
        <color rgb="FFD8D8D8"/>
      </right>
      <top style="thin">
        <color rgb="FFD8D8D8"/>
      </top>
      <bottom/>
      <diagonal/>
    </border>
    <border>
      <left style="thin">
        <color rgb="FFD8D8D8"/>
      </left>
      <right style="thin">
        <color rgb="FFD8D8D8"/>
      </right>
      <top style="thin">
        <color rgb="FFD8D8D8"/>
      </top>
      <bottom/>
      <diagonal/>
    </border>
    <border>
      <left style="thin">
        <color rgb="FFD8D8D8"/>
      </left>
      <right style="medium">
        <color rgb="FF00713C"/>
      </right>
      <top style="thin">
        <color rgb="FFD8D8D8"/>
      </top>
      <bottom/>
      <diagonal/>
    </border>
    <border>
      <left style="medium">
        <color rgb="FF00713C"/>
      </left>
      <right/>
      <top style="medium">
        <color rgb="FF00713C"/>
      </top>
      <bottom style="medium">
        <color rgb="FF076137"/>
      </bottom>
      <diagonal/>
    </border>
    <border>
      <left/>
      <right/>
      <top style="medium">
        <color rgb="FF00713C"/>
      </top>
      <bottom style="medium">
        <color rgb="FF076137"/>
      </bottom>
      <diagonal/>
    </border>
    <border>
      <left/>
      <right style="medium">
        <color rgb="FF00713C"/>
      </right>
      <top style="medium">
        <color rgb="FF00713C"/>
      </top>
      <bottom style="medium">
        <color rgb="FF076137"/>
      </bottom>
      <diagonal/>
    </border>
    <border>
      <left style="medium">
        <color rgb="FF076137"/>
      </left>
      <right style="medium">
        <color rgb="FF076137"/>
      </right>
      <top style="medium">
        <color rgb="FF076137"/>
      </top>
      <bottom style="medium">
        <color rgb="FF00713C"/>
      </bottom>
      <diagonal/>
    </border>
    <border>
      <left style="medium">
        <color rgb="FF076137"/>
      </left>
      <right style="medium">
        <color rgb="FF205867"/>
      </right>
      <top style="medium">
        <color rgb="FF076137"/>
      </top>
      <bottom style="medium">
        <color rgb="FF076137"/>
      </bottom>
      <diagonal/>
    </border>
    <border>
      <left style="medium">
        <color rgb="FF00713C"/>
      </left>
      <right/>
      <top style="thin">
        <color rgb="FFD8D8D8"/>
      </top>
      <bottom style="thin">
        <color rgb="FFD8D8D8"/>
      </bottom>
      <diagonal/>
    </border>
    <border>
      <left/>
      <right/>
      <top style="thin">
        <color rgb="FFD8D8D8"/>
      </top>
      <bottom style="thin">
        <color rgb="FFD8D8D8"/>
      </bottom>
      <diagonal/>
    </border>
    <border>
      <left/>
      <right style="thin">
        <color rgb="FFD8D8D8"/>
      </right>
      <top style="thin">
        <color rgb="FFD8D8D8"/>
      </top>
      <bottom style="thin">
        <color rgb="FFD8D8D8"/>
      </bottom>
      <diagonal/>
    </border>
    <border>
      <left style="thin">
        <color rgb="FFD8D8D8"/>
      </left>
      <right/>
      <top style="thin">
        <color rgb="FFD8D8D8"/>
      </top>
      <bottom style="thin">
        <color rgb="FFD8D8D8"/>
      </bottom>
      <diagonal/>
    </border>
    <border>
      <left/>
      <right style="medium">
        <color rgb="FF00713C"/>
      </right>
      <top style="thin">
        <color rgb="FFD8D8D8"/>
      </top>
      <bottom style="thin">
        <color rgb="FFD8D8D8"/>
      </bottom>
      <diagonal/>
    </border>
    <border>
      <left style="thin">
        <color rgb="FFD8D8D8"/>
      </left>
      <right/>
      <top style="thin">
        <color rgb="FFD8D8D8"/>
      </top>
      <bottom/>
      <diagonal/>
    </border>
    <border>
      <left/>
      <right style="medium">
        <color rgb="FF00713C"/>
      </right>
      <top style="thin">
        <color rgb="FFD8D8D8"/>
      </top>
      <bottom/>
      <diagonal/>
    </border>
    <border>
      <left style="medium">
        <color rgb="FF00A889"/>
      </left>
      <right style="medium">
        <color rgb="FF00A889"/>
      </right>
      <top style="medium">
        <color rgb="FF00A889"/>
      </top>
      <bottom style="medium">
        <color rgb="FF00A889"/>
      </bottom>
      <diagonal/>
    </border>
    <border>
      <left/>
      <right style="medium">
        <color rgb="FF00713C"/>
      </right>
      <top style="medium">
        <color rgb="FF00713C"/>
      </top>
      <bottom style="thin">
        <color rgb="FF000000"/>
      </bottom>
      <diagonal/>
    </border>
    <border>
      <left/>
      <right style="medium">
        <color rgb="FF00713C"/>
      </right>
      <top style="thin">
        <color rgb="FF000000"/>
      </top>
      <bottom style="thin">
        <color rgb="FF000000"/>
      </bottom>
      <diagonal/>
    </border>
    <border>
      <left style="medium">
        <color rgb="FF076137"/>
      </left>
      <right style="medium">
        <color rgb="FF076137"/>
      </right>
      <top style="medium">
        <color rgb="FF00713C"/>
      </top>
      <bottom style="medium">
        <color rgb="FF00713C"/>
      </bottom>
      <diagonal/>
    </border>
    <border>
      <left style="medium">
        <color rgb="FF076137"/>
      </left>
      <right/>
      <top style="medium">
        <color rgb="FF00713C"/>
      </top>
      <bottom style="medium">
        <color rgb="FF00713C"/>
      </bottom>
      <diagonal/>
    </border>
    <border>
      <left style="medium">
        <color rgb="FF00713C"/>
      </left>
      <right/>
      <top/>
      <bottom style="thin">
        <color rgb="FFBFBFBF"/>
      </bottom>
      <diagonal/>
    </border>
    <border>
      <left style="medium">
        <color rgb="FF00713C"/>
      </left>
      <right/>
      <top style="medium">
        <color rgb="FF00713C"/>
      </top>
      <bottom style="thin">
        <color rgb="FFBFBFBF"/>
      </bottom>
      <diagonal/>
    </border>
    <border>
      <left/>
      <right/>
      <top style="medium">
        <color rgb="FF00713C"/>
      </top>
      <bottom style="thin">
        <color rgb="FFBFBFBF"/>
      </bottom>
      <diagonal/>
    </border>
    <border>
      <left/>
      <right style="medium">
        <color rgb="FF00713C"/>
      </right>
      <top style="medium">
        <color rgb="FF00713C"/>
      </top>
      <bottom style="thin">
        <color rgb="FFBFBFBF"/>
      </bottom>
      <diagonal/>
    </border>
    <border>
      <left style="medium">
        <color rgb="FF00713C"/>
      </left>
      <right/>
      <top style="thin">
        <color rgb="FFBFBFBF"/>
      </top>
      <bottom style="medium">
        <color rgb="FF00713C"/>
      </bottom>
      <diagonal/>
    </border>
    <border>
      <left/>
      <right/>
      <top style="thin">
        <color rgb="FFBFBFBF"/>
      </top>
      <bottom style="medium">
        <color rgb="FF00713C"/>
      </bottom>
      <diagonal/>
    </border>
    <border>
      <left/>
      <right style="thin">
        <color rgb="FFBFBFBF"/>
      </right>
      <top style="thin">
        <color rgb="FFBFBFBF"/>
      </top>
      <bottom style="thin">
        <color rgb="FFBFBFBF"/>
      </bottom>
      <diagonal/>
    </border>
    <border>
      <left/>
      <right style="medium">
        <color rgb="FF00713C"/>
      </right>
      <top style="thin">
        <color rgb="FFBFBFBF"/>
      </top>
      <bottom style="thin">
        <color rgb="FFBFBFBF"/>
      </bottom>
      <diagonal/>
    </border>
    <border>
      <left/>
      <right/>
      <top style="thin">
        <color rgb="FF00713C"/>
      </top>
      <bottom style="thin">
        <color rgb="FFBFBFBF"/>
      </bottom>
      <diagonal/>
    </border>
    <border>
      <left/>
      <right style="thin">
        <color rgb="FF00713C"/>
      </right>
      <top style="thin">
        <color rgb="FF00713C"/>
      </top>
      <bottom style="thin">
        <color rgb="FFBFBFBF"/>
      </bottom>
      <diagonal/>
    </border>
    <border>
      <left/>
      <right style="thin">
        <color rgb="FF00713C"/>
      </right>
      <top style="thin">
        <color rgb="FFBFBFBF"/>
      </top>
      <bottom style="thin">
        <color rgb="FFBFBFBF"/>
      </bottom>
      <diagonal/>
    </border>
    <border>
      <left/>
      <right style="thin">
        <color rgb="FF00713C"/>
      </right>
      <top style="thin">
        <color rgb="FFBFBFBF"/>
      </top>
      <bottom/>
      <diagonal/>
    </border>
    <border>
      <left style="thin">
        <color rgb="FFBFBFBF"/>
      </left>
      <right style="thin">
        <color rgb="FFBFBFBF"/>
      </right>
      <top style="thin">
        <color rgb="FFBFBFBF"/>
      </top>
      <bottom style="medium">
        <color rgb="FF076137"/>
      </bottom>
      <diagonal/>
    </border>
    <border>
      <left/>
      <right style="thin">
        <color rgb="FF00713C"/>
      </right>
      <top style="thin">
        <color rgb="FFBFBFBF"/>
      </top>
      <bottom style="medium">
        <color rgb="FF00713C"/>
      </bottom>
      <diagonal/>
    </border>
    <border>
      <left/>
      <right/>
      <top style="medium">
        <color rgb="FF00713C"/>
      </top>
      <bottom/>
      <diagonal/>
    </border>
    <border>
      <left/>
      <right/>
      <top/>
      <bottom style="thin">
        <color rgb="FFBFBFBF"/>
      </bottom>
      <diagonal/>
    </border>
    <border>
      <left style="thin">
        <color rgb="FFBFBFBF"/>
      </left>
      <right/>
      <top style="thin">
        <color rgb="FFBFBFBF"/>
      </top>
      <bottom/>
      <diagonal/>
    </border>
    <border>
      <left style="medium">
        <color rgb="FF00713C"/>
      </left>
      <right/>
      <top style="thin">
        <color rgb="FFBFBFBF"/>
      </top>
      <bottom/>
      <diagonal/>
    </border>
    <border>
      <left style="thin">
        <color rgb="FFBFBFBF"/>
      </left>
      <right/>
      <top/>
      <bottom style="thin">
        <color rgb="FFBFBFBF"/>
      </bottom>
      <diagonal/>
    </border>
    <border>
      <left style="thin">
        <color rgb="FFBFBFBF"/>
      </left>
      <right/>
      <top style="thin">
        <color rgb="FFBFBFBF"/>
      </top>
      <bottom style="thin">
        <color rgb="FFBFBFBF"/>
      </bottom>
      <diagonal/>
    </border>
    <border>
      <left/>
      <right style="thin">
        <color rgb="FFFFFFFF"/>
      </right>
      <top style="thin">
        <color rgb="FFFFFFFF"/>
      </top>
      <bottom/>
      <diagonal/>
    </border>
    <border>
      <left style="thin">
        <color rgb="FFFFFFFF"/>
      </left>
      <right/>
      <top/>
      <bottom/>
      <diagonal/>
    </border>
    <border>
      <left/>
      <right style="thin">
        <color rgb="FFFFFFFF"/>
      </right>
      <top/>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bottom/>
      <diagonal/>
    </border>
    <border>
      <left style="medium">
        <color rgb="FFFFFFFF"/>
      </left>
      <right/>
      <top style="medium">
        <color rgb="FFFFFFFF"/>
      </top>
      <bottom/>
      <diagonal/>
    </border>
    <border>
      <left/>
      <right/>
      <top style="medium">
        <color rgb="FFFFFFFF"/>
      </top>
      <bottom/>
      <diagonal/>
    </border>
    <border>
      <left/>
      <right style="medium">
        <color rgb="FFFFFFFF"/>
      </right>
      <top style="medium">
        <color rgb="FFFFFFFF"/>
      </top>
      <bottom/>
      <diagonal/>
    </border>
    <border>
      <left/>
      <right/>
      <top style="medium">
        <color rgb="FFFFFFFF"/>
      </top>
      <bottom style="thin">
        <color rgb="FFFFFFFF"/>
      </bottom>
      <diagonal/>
    </border>
    <border>
      <left/>
      <right style="thin">
        <color rgb="FFFFFFFF"/>
      </right>
      <top style="medium">
        <color rgb="FFFFFFFF"/>
      </top>
      <bottom style="thin">
        <color rgb="FFFFFFFF"/>
      </bottom>
      <diagonal/>
    </border>
    <border>
      <left style="thin">
        <color rgb="FFFFFFFF"/>
      </left>
      <right style="thin">
        <color rgb="FFFFFFFF"/>
      </right>
      <top style="medium">
        <color rgb="FFFFFFFF"/>
      </top>
      <bottom style="thin">
        <color rgb="FFFFFFFF"/>
      </bottom>
      <diagonal/>
    </border>
    <border>
      <left style="thin">
        <color rgb="FFBFBFBF"/>
      </left>
      <right style="medium">
        <color rgb="FF076137"/>
      </right>
      <top style="medium">
        <color rgb="FF00713C"/>
      </top>
      <bottom style="thin">
        <color rgb="FFBFBFBF"/>
      </bottom>
      <diagonal/>
    </border>
    <border>
      <left style="medium">
        <color rgb="FF076137"/>
      </left>
      <right style="thin">
        <color rgb="FFBFBFBF"/>
      </right>
      <top/>
      <bottom style="medium">
        <color rgb="FF076137"/>
      </bottom>
      <diagonal/>
    </border>
    <border>
      <left style="thin">
        <color rgb="FFBFBFBF"/>
      </left>
      <right style="medium">
        <color rgb="FF076137"/>
      </right>
      <top style="thin">
        <color rgb="FFBFBFBF"/>
      </top>
      <bottom style="medium">
        <color rgb="FF076137"/>
      </bottom>
      <diagonal/>
    </border>
    <border>
      <left style="medium">
        <color rgb="FF076137"/>
      </left>
      <right style="medium">
        <color rgb="FF076137"/>
      </right>
      <top style="medium">
        <color rgb="FF076137"/>
      </top>
      <bottom style="medium">
        <color rgb="FF076137"/>
      </bottom>
      <diagonal/>
    </border>
    <border>
      <left style="medium">
        <color rgb="FF076137"/>
      </left>
      <right/>
      <top style="medium">
        <color rgb="FF076137"/>
      </top>
      <bottom style="medium">
        <color rgb="FFEBEBEB"/>
      </bottom>
      <diagonal/>
    </border>
    <border>
      <left style="medium">
        <color rgb="FFEBEBEB"/>
      </left>
      <right style="medium">
        <color rgb="FFEBEBEB"/>
      </right>
      <top style="medium">
        <color rgb="FF076137"/>
      </top>
      <bottom style="medium">
        <color rgb="FFEBEBEB"/>
      </bottom>
      <diagonal/>
    </border>
    <border>
      <left style="medium">
        <color rgb="FFEBEBEB"/>
      </left>
      <right style="medium">
        <color rgb="FFEBEBEB"/>
      </right>
      <top style="medium">
        <color rgb="FF076137"/>
      </top>
      <bottom/>
      <diagonal/>
    </border>
    <border>
      <left style="medium">
        <color rgb="FFEBEBEB"/>
      </left>
      <right/>
      <top style="medium">
        <color rgb="FF076137"/>
      </top>
      <bottom style="medium">
        <color rgb="FFEBEBEB"/>
      </bottom>
      <diagonal/>
    </border>
    <border>
      <left style="medium">
        <color rgb="FFEBEBEB"/>
      </left>
      <right style="medium">
        <color rgb="FF076137"/>
      </right>
      <top style="medium">
        <color rgb="FF076137"/>
      </top>
      <bottom style="medium">
        <color rgb="FFEBEBEB"/>
      </bottom>
      <diagonal/>
    </border>
    <border>
      <left style="medium">
        <color rgb="FF076137"/>
      </left>
      <right style="medium">
        <color rgb="FFEBEBEB"/>
      </right>
      <top style="medium">
        <color rgb="FF076137"/>
      </top>
      <bottom style="medium">
        <color rgb="FFEBEBEB"/>
      </bottom>
      <diagonal/>
    </border>
    <border>
      <left style="medium">
        <color rgb="FF076137"/>
      </left>
      <right style="medium">
        <color rgb="FF076137"/>
      </right>
      <top/>
      <bottom/>
      <diagonal/>
    </border>
    <border>
      <left style="medium">
        <color rgb="FF076137"/>
      </left>
      <right/>
      <top style="medium">
        <color rgb="FFEBEBEB"/>
      </top>
      <bottom style="medium">
        <color rgb="FFEBEBEB"/>
      </bottom>
      <diagonal/>
    </border>
    <border>
      <left style="medium">
        <color rgb="FFEBEBEB"/>
      </left>
      <right style="medium">
        <color rgb="FFEBEBEB"/>
      </right>
      <top style="medium">
        <color rgb="FFEBEBEB"/>
      </top>
      <bottom style="medium">
        <color rgb="FFEBEBEB"/>
      </bottom>
      <diagonal/>
    </border>
    <border>
      <left style="medium">
        <color rgb="FFEBEBEB"/>
      </left>
      <right style="medium">
        <color rgb="FFEBEBEB"/>
      </right>
      <top/>
      <bottom/>
      <diagonal/>
    </border>
    <border>
      <left style="medium">
        <color rgb="FFEBEBEB"/>
      </left>
      <right style="medium">
        <color rgb="FFEBEBEB"/>
      </right>
      <top/>
      <bottom style="medium">
        <color rgb="FFEBEBEB"/>
      </bottom>
      <diagonal/>
    </border>
    <border>
      <left style="medium">
        <color rgb="FFEBEBEB"/>
      </left>
      <right/>
      <top style="medium">
        <color rgb="FFEBEBEB"/>
      </top>
      <bottom style="medium">
        <color rgb="FFEBEBEB"/>
      </bottom>
      <diagonal/>
    </border>
    <border>
      <left style="medium">
        <color rgb="FF076137"/>
      </left>
      <right style="medium">
        <color rgb="FFEBEBEB"/>
      </right>
      <top style="medium">
        <color rgb="FFEBEBEB"/>
      </top>
      <bottom style="medium">
        <color rgb="FFEBEBEB"/>
      </bottom>
      <diagonal/>
    </border>
    <border>
      <left style="medium">
        <color rgb="FFEBEBEB"/>
      </left>
      <right style="medium">
        <color rgb="FF076137"/>
      </right>
      <top style="medium">
        <color rgb="FFEBEBEB"/>
      </top>
      <bottom style="medium">
        <color rgb="FFEBEBEB"/>
      </bottom>
      <diagonal/>
    </border>
    <border>
      <left style="medium">
        <color rgb="FFEBEBEB"/>
      </left>
      <right/>
      <top style="medium">
        <color rgb="FFEBEBEB"/>
      </top>
      <bottom/>
      <diagonal/>
    </border>
    <border>
      <left style="medium">
        <color rgb="FFEBEBEB"/>
      </left>
      <right style="medium">
        <color rgb="FF076137"/>
      </right>
      <top style="medium">
        <color rgb="FFEBEBEB"/>
      </top>
      <bottom/>
      <diagonal/>
    </border>
    <border>
      <left style="medium">
        <color rgb="FF076137"/>
      </left>
      <right/>
      <top style="medium">
        <color rgb="FFEBEBEB"/>
      </top>
      <bottom style="medium">
        <color rgb="FF076137"/>
      </bottom>
      <diagonal/>
    </border>
    <border>
      <left style="medium">
        <color rgb="FFEBEBEB"/>
      </left>
      <right style="medium">
        <color rgb="FFEBEBEB"/>
      </right>
      <top style="medium">
        <color rgb="FFEBEBEB"/>
      </top>
      <bottom style="medium">
        <color rgb="FF076137"/>
      </bottom>
      <diagonal/>
    </border>
    <border>
      <left style="medium">
        <color rgb="FFEBEBEB"/>
      </left>
      <right style="medium">
        <color rgb="FFEBEBEB"/>
      </right>
      <top/>
      <bottom style="medium">
        <color rgb="FF076137"/>
      </bottom>
      <diagonal/>
    </border>
    <border>
      <left style="medium">
        <color rgb="FFEBEBEB"/>
      </left>
      <right/>
      <top style="medium">
        <color rgb="FFEBEBEB"/>
      </top>
      <bottom style="medium">
        <color rgb="FF076137"/>
      </bottom>
      <diagonal/>
    </border>
    <border>
      <left style="medium">
        <color rgb="FF076137"/>
      </left>
      <right style="medium">
        <color rgb="FFEBEBEB"/>
      </right>
      <top style="medium">
        <color rgb="FFEBEBEB"/>
      </top>
      <bottom style="medium">
        <color rgb="FF076137"/>
      </bottom>
      <diagonal/>
    </border>
    <border>
      <left style="medium">
        <color rgb="FFEBEBEB"/>
      </left>
      <right style="medium">
        <color rgb="FF076137"/>
      </right>
      <top style="medium">
        <color rgb="FFEBEBEB"/>
      </top>
      <bottom style="medium">
        <color rgb="FF076137"/>
      </bottom>
      <diagonal/>
    </border>
    <border>
      <left style="medium">
        <color rgb="FF076137"/>
      </left>
      <right style="medium">
        <color rgb="FF076137"/>
      </right>
      <top style="medium">
        <color rgb="FF076137"/>
      </top>
      <bottom style="medium">
        <color rgb="FFEBEBEB"/>
      </bottom>
      <diagonal/>
    </border>
    <border>
      <left style="medium">
        <color rgb="FF076137"/>
      </left>
      <right style="medium">
        <color rgb="FF076137"/>
      </right>
      <top style="medium">
        <color rgb="FFEBEBEB"/>
      </top>
      <bottom style="medium">
        <color rgb="FFEBEBEB"/>
      </bottom>
      <diagonal/>
    </border>
    <border>
      <left style="medium">
        <color rgb="FF076137"/>
      </left>
      <right style="medium">
        <color rgb="FF076137"/>
      </right>
      <top style="medium">
        <color rgb="FFEBEBEB"/>
      </top>
      <bottom style="medium">
        <color rgb="FF076137"/>
      </bottom>
      <diagonal/>
    </border>
    <border>
      <left/>
      <right/>
      <top/>
      <bottom style="thin">
        <color rgb="FF00713C"/>
      </bottom>
      <diagonal/>
    </border>
    <border>
      <left style="thin">
        <color rgb="FF00713C"/>
      </left>
      <right style="thin">
        <color rgb="FF076137"/>
      </right>
      <top/>
      <bottom style="thin">
        <color rgb="FF00713C"/>
      </bottom>
      <diagonal/>
    </border>
    <border>
      <left/>
      <right style="thin">
        <color rgb="FF076137"/>
      </right>
      <top/>
      <bottom style="thin">
        <color rgb="FF00713C"/>
      </bottom>
      <diagonal/>
    </border>
    <border>
      <left/>
      <right/>
      <top style="thin">
        <color rgb="FF00713C"/>
      </top>
      <bottom style="thin">
        <color rgb="FF00713C"/>
      </bottom>
      <diagonal/>
    </border>
    <border>
      <left/>
      <right style="thin">
        <color rgb="FF076137"/>
      </right>
      <top style="thin">
        <color rgb="FF00713C"/>
      </top>
      <bottom style="thin">
        <color rgb="FF00713C"/>
      </bottom>
      <diagonal/>
    </border>
    <border>
      <left style="thin">
        <color rgb="FF00713C"/>
      </left>
      <right style="thin">
        <color rgb="FF00713C"/>
      </right>
      <top/>
      <bottom/>
      <diagonal/>
    </border>
    <border>
      <left/>
      <right style="thin">
        <color rgb="FF00713C"/>
      </right>
      <top/>
      <bottom/>
      <diagonal/>
    </border>
    <border>
      <left/>
      <right/>
      <top style="thin">
        <color rgb="FF00713C"/>
      </top>
      <bottom/>
      <diagonal/>
    </border>
    <border>
      <left/>
      <right style="thin">
        <color rgb="FF00713C"/>
      </right>
      <top style="thin">
        <color rgb="FF00713C"/>
      </top>
      <bottom/>
      <diagonal/>
    </border>
    <border>
      <left style="thin">
        <color rgb="FF00713C"/>
      </left>
      <right style="thin">
        <color rgb="FF00713C"/>
      </right>
      <top style="thin">
        <color rgb="FF00713C"/>
      </top>
      <bottom/>
      <diagonal/>
    </border>
    <border>
      <left style="thin">
        <color rgb="FF00713C"/>
      </left>
      <right style="thin">
        <color rgb="FFBFBFBF"/>
      </right>
      <top/>
      <bottom/>
      <diagonal/>
    </border>
    <border>
      <left/>
      <right style="thin">
        <color rgb="FF00713C"/>
      </right>
      <top/>
      <bottom style="thin">
        <color rgb="FFBFBFBF"/>
      </bottom>
      <diagonal/>
    </border>
    <border>
      <left style="thin">
        <color rgb="FF000000"/>
      </left>
      <right style="thin">
        <color rgb="FF000000"/>
      </right>
      <top style="thin">
        <color rgb="FF000000"/>
      </top>
      <bottom style="thin">
        <color rgb="FF000000"/>
      </bottom>
      <diagonal/>
    </border>
    <border>
      <left style="thin">
        <color rgb="FF00713C"/>
      </left>
      <right style="thin">
        <color rgb="FFBFBFBF"/>
      </right>
      <top style="thin">
        <color rgb="FF00713C"/>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medium">
        <color rgb="FF00713C"/>
      </left>
      <right/>
      <top style="medium">
        <color rgb="FF00713C"/>
      </top>
      <bottom style="medium">
        <color rgb="FF00713C"/>
      </bottom>
      <diagonal/>
    </border>
    <border>
      <left/>
      <right style="medium">
        <color rgb="FF076137"/>
      </right>
      <top style="medium">
        <color rgb="FF00713C"/>
      </top>
      <bottom style="medium">
        <color rgb="FF00713C"/>
      </bottom>
      <diagonal/>
    </border>
    <border>
      <left style="medium">
        <color rgb="FF00713C"/>
      </left>
      <right style="thin">
        <color rgb="FFD8D8D8"/>
      </right>
      <top style="medium">
        <color rgb="FF00713C"/>
      </top>
      <bottom/>
      <diagonal/>
    </border>
    <border>
      <left style="medium">
        <color rgb="FF00713C"/>
      </left>
      <right style="thin">
        <color rgb="FFD8D8D8"/>
      </right>
      <top/>
      <bottom style="thin">
        <color rgb="FFD8D8D8"/>
      </bottom>
      <diagonal/>
    </border>
    <border>
      <left style="medium">
        <color rgb="FF00713C"/>
      </left>
      <right style="thin">
        <color rgb="FFD8D8D8"/>
      </right>
      <top/>
      <bottom/>
      <diagonal/>
    </border>
    <border>
      <left style="thin">
        <color rgb="FFD8D8D8"/>
      </left>
      <right style="thin">
        <color rgb="FFD8D8D8"/>
      </right>
      <top style="thin">
        <color rgb="FFD8D8D8"/>
      </top>
      <bottom style="medium">
        <color rgb="FF00713C"/>
      </bottom>
      <diagonal/>
    </border>
    <border>
      <left/>
      <right style="medium">
        <color rgb="FF076137"/>
      </right>
      <top style="medium">
        <color rgb="FF00713C"/>
      </top>
      <bottom style="medium">
        <color rgb="FF00713C"/>
      </bottom>
      <diagonal/>
    </border>
    <border>
      <left style="medium">
        <color rgb="FF00713C"/>
      </left>
      <right/>
      <top style="medium">
        <color rgb="FF00713C"/>
      </top>
      <bottom style="thin">
        <color rgb="FFD8D8D8"/>
      </bottom>
      <diagonal/>
    </border>
    <border>
      <left/>
      <right style="thin">
        <color rgb="FFD8D8D8"/>
      </right>
      <top style="medium">
        <color rgb="FF00713C"/>
      </top>
      <bottom style="thin">
        <color rgb="FFD8D8D8"/>
      </bottom>
      <diagonal/>
    </border>
    <border>
      <left style="medium">
        <color rgb="FF00713C"/>
      </left>
      <right/>
      <top style="thin">
        <color rgb="FFD8D8D8"/>
      </top>
      <bottom style="medium">
        <color rgb="FF00713C"/>
      </bottom>
      <diagonal/>
    </border>
    <border>
      <left/>
      <right style="thin">
        <color rgb="FFD8D8D8"/>
      </right>
      <top style="thin">
        <color rgb="FFD8D8D8"/>
      </top>
      <bottom style="medium">
        <color rgb="FF00713C"/>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34" fillId="0" borderId="0" applyFont="0" applyFill="0" applyBorder="0" applyAlignment="0" applyProtection="0"/>
    <xf numFmtId="44" fontId="34" fillId="0" borderId="0" applyFont="0" applyFill="0" applyBorder="0" applyAlignment="0" applyProtection="0"/>
    <xf numFmtId="9" fontId="34" fillId="0" borderId="0" applyFont="0" applyFill="0" applyBorder="0" applyAlignment="0" applyProtection="0"/>
  </cellStyleXfs>
  <cellXfs count="508">
    <xf numFmtId="0" fontId="0" fillId="0" borderId="0" xfId="0" applyFont="1" applyAlignment="1"/>
    <xf numFmtId="0" fontId="2" fillId="2"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left" wrapText="1"/>
    </xf>
    <xf numFmtId="0" fontId="11" fillId="0" borderId="30" xfId="0" applyFont="1" applyBorder="1" applyAlignment="1">
      <alignment horizontal="left" wrapText="1"/>
    </xf>
    <xf numFmtId="0" fontId="14" fillId="7" borderId="8" xfId="0" applyFont="1" applyFill="1" applyBorder="1" applyAlignment="1">
      <alignment horizontal="center" vertical="center"/>
    </xf>
    <xf numFmtId="0" fontId="7" fillId="0" borderId="39" xfId="0" applyFont="1" applyBorder="1"/>
    <xf numFmtId="0" fontId="7" fillId="0" borderId="40" xfId="0" applyFont="1" applyBorder="1"/>
    <xf numFmtId="0" fontId="7" fillId="0" borderId="41" xfId="0" applyFont="1" applyBorder="1"/>
    <xf numFmtId="0" fontId="7" fillId="0" borderId="42" xfId="0" applyFont="1" applyBorder="1"/>
    <xf numFmtId="0" fontId="7" fillId="0" borderId="43" xfId="0" applyFont="1" applyBorder="1"/>
    <xf numFmtId="0" fontId="7" fillId="0" borderId="44" xfId="0" applyFont="1" applyBorder="1"/>
    <xf numFmtId="0" fontId="7" fillId="0" borderId="48" xfId="0" applyFont="1" applyBorder="1"/>
    <xf numFmtId="0" fontId="14" fillId="7" borderId="50" xfId="0" applyFont="1" applyFill="1" applyBorder="1" applyAlignment="1">
      <alignment horizontal="center" vertical="center"/>
    </xf>
    <xf numFmtId="0" fontId="14" fillId="7" borderId="51" xfId="0" applyFont="1" applyFill="1" applyBorder="1" applyAlignment="1">
      <alignment horizontal="center" vertical="center"/>
    </xf>
    <xf numFmtId="0" fontId="7" fillId="0" borderId="53" xfId="0" applyFont="1" applyBorder="1"/>
    <xf numFmtId="0" fontId="7" fillId="0" borderId="57" xfId="0" applyFont="1" applyBorder="1"/>
    <xf numFmtId="0" fontId="7" fillId="0" borderId="64" xfId="0" applyFont="1" applyBorder="1"/>
    <xf numFmtId="0" fontId="16" fillId="0" borderId="0" xfId="0" applyFont="1" applyAlignment="1">
      <alignment horizontal="center" vertical="center"/>
    </xf>
    <xf numFmtId="0" fontId="8" fillId="5" borderId="3" xfId="0" applyFont="1" applyFill="1" applyBorder="1" applyAlignment="1">
      <alignment horizontal="left" vertical="center"/>
    </xf>
    <xf numFmtId="0" fontId="9" fillId="0" borderId="6" xfId="0" applyFont="1" applyBorder="1" applyAlignment="1">
      <alignment horizontal="left" vertical="top"/>
    </xf>
    <xf numFmtId="0" fontId="19" fillId="0" borderId="0" xfId="0" applyFont="1" applyAlignment="1">
      <alignment horizontal="center" vertical="center"/>
    </xf>
    <xf numFmtId="0" fontId="21" fillId="0" borderId="71" xfId="0" applyFont="1" applyBorder="1"/>
    <xf numFmtId="164" fontId="18" fillId="11" borderId="15" xfId="0" applyNumberFormat="1" applyFont="1" applyFill="1" applyBorder="1" applyAlignment="1">
      <alignment horizontal="center" vertical="center"/>
    </xf>
    <xf numFmtId="164" fontId="18" fillId="11" borderId="16" xfId="0" applyNumberFormat="1" applyFont="1" applyFill="1" applyBorder="1" applyAlignment="1">
      <alignment horizontal="center" vertical="center"/>
    </xf>
    <xf numFmtId="164" fontId="18" fillId="11" borderId="72" xfId="0" applyNumberFormat="1" applyFont="1" applyFill="1" applyBorder="1" applyAlignment="1">
      <alignment horizontal="center" vertical="center"/>
    </xf>
    <xf numFmtId="164" fontId="18" fillId="11" borderId="14" xfId="0" applyNumberFormat="1" applyFont="1" applyFill="1" applyBorder="1" applyAlignment="1">
      <alignment horizontal="center" vertical="center"/>
    </xf>
    <xf numFmtId="0" fontId="21" fillId="12" borderId="73" xfId="0" applyFont="1" applyFill="1" applyBorder="1"/>
    <xf numFmtId="164" fontId="18" fillId="11" borderId="20" xfId="0" applyNumberFormat="1" applyFont="1" applyFill="1" applyBorder="1" applyAlignment="1">
      <alignment horizontal="center" vertical="center"/>
    </xf>
    <xf numFmtId="164" fontId="18" fillId="11" borderId="21" xfId="0" applyNumberFormat="1" applyFont="1" applyFill="1" applyBorder="1" applyAlignment="1">
      <alignment horizontal="center" vertical="center"/>
    </xf>
    <xf numFmtId="164" fontId="18" fillId="11" borderId="74" xfId="0" applyNumberFormat="1" applyFont="1" applyFill="1" applyBorder="1" applyAlignment="1">
      <alignment horizontal="center" vertical="center"/>
    </xf>
    <xf numFmtId="164" fontId="18" fillId="11" borderId="19" xfId="0" applyNumberFormat="1" applyFont="1" applyFill="1" applyBorder="1" applyAlignment="1">
      <alignment horizontal="center" vertical="center"/>
    </xf>
    <xf numFmtId="0" fontId="21" fillId="0" borderId="75" xfId="0" applyFont="1" applyBorder="1"/>
    <xf numFmtId="164" fontId="18" fillId="11" borderId="37" xfId="0" applyNumberFormat="1" applyFont="1" applyFill="1" applyBorder="1" applyAlignment="1">
      <alignment horizontal="center" vertical="center"/>
    </xf>
    <xf numFmtId="164" fontId="18" fillId="11" borderId="76" xfId="0" applyNumberFormat="1" applyFont="1" applyFill="1" applyBorder="1" applyAlignment="1">
      <alignment horizontal="center" vertical="center"/>
    </xf>
    <xf numFmtId="164" fontId="18" fillId="11" borderId="77" xfId="0" applyNumberFormat="1" applyFont="1" applyFill="1" applyBorder="1" applyAlignment="1">
      <alignment horizontal="center" vertical="center"/>
    </xf>
    <xf numFmtId="164" fontId="18" fillId="11" borderId="38" xfId="0" applyNumberFormat="1" applyFont="1" applyFill="1" applyBorder="1" applyAlignment="1">
      <alignment horizontal="center" vertical="center"/>
    </xf>
    <xf numFmtId="0" fontId="14" fillId="7" borderId="78" xfId="0" applyFont="1" applyFill="1" applyBorder="1" applyAlignment="1">
      <alignment horizontal="center" vertical="center" wrapText="1"/>
    </xf>
    <xf numFmtId="0" fontId="21" fillId="0" borderId="79" xfId="0" applyFont="1" applyBorder="1" applyAlignment="1">
      <alignment horizontal="left" vertical="center"/>
    </xf>
    <xf numFmtId="0" fontId="18" fillId="0" borderId="80" xfId="0" applyFont="1" applyBorder="1" applyAlignment="1">
      <alignment horizontal="center" vertical="center"/>
    </xf>
    <xf numFmtId="0" fontId="18" fillId="0" borderId="81" xfId="0" applyFont="1" applyBorder="1" applyAlignment="1">
      <alignment horizontal="center" vertical="center"/>
    </xf>
    <xf numFmtId="164" fontId="18" fillId="11" borderId="82" xfId="0" applyNumberFormat="1" applyFont="1" applyFill="1" applyBorder="1" applyAlignment="1">
      <alignment horizontal="center" vertical="center"/>
    </xf>
    <xf numFmtId="0" fontId="21" fillId="8" borderId="84" xfId="0" applyFont="1" applyFill="1" applyBorder="1" applyAlignment="1">
      <alignment horizontal="left" vertical="center"/>
    </xf>
    <xf numFmtId="0" fontId="18" fillId="8" borderId="21" xfId="0" applyFont="1" applyFill="1" applyBorder="1" applyAlignment="1">
      <alignment horizontal="center" vertical="center"/>
    </xf>
    <xf numFmtId="0" fontId="18" fillId="8" borderId="19" xfId="0" applyFont="1" applyFill="1" applyBorder="1" applyAlignment="1">
      <alignment horizontal="center" vertical="center"/>
    </xf>
    <xf numFmtId="164" fontId="22" fillId="11" borderId="85" xfId="0" applyNumberFormat="1" applyFont="1" applyFill="1" applyBorder="1" applyAlignment="1">
      <alignment horizontal="center" vertical="center"/>
    </xf>
    <xf numFmtId="0" fontId="21" fillId="0" borderId="84" xfId="0" applyFont="1" applyBorder="1" applyAlignment="1">
      <alignment horizontal="left" vertical="center"/>
    </xf>
    <xf numFmtId="0" fontId="18" fillId="0" borderId="21" xfId="0" applyFont="1" applyBorder="1" applyAlignment="1">
      <alignment horizontal="center" vertical="center"/>
    </xf>
    <xf numFmtId="0" fontId="18" fillId="0" borderId="19" xfId="0" applyFont="1" applyBorder="1" applyAlignment="1">
      <alignment horizontal="center" vertical="center"/>
    </xf>
    <xf numFmtId="164" fontId="18" fillId="11" borderId="85" xfId="0" applyNumberFormat="1" applyFont="1" applyFill="1" applyBorder="1" applyAlignment="1">
      <alignment horizontal="center" vertical="center"/>
    </xf>
    <xf numFmtId="0" fontId="10" fillId="0" borderId="0" xfId="0" applyFont="1" applyAlignment="1">
      <alignment vertical="center"/>
    </xf>
    <xf numFmtId="0" fontId="17" fillId="5" borderId="65" xfId="0" applyFont="1" applyFill="1" applyBorder="1" applyAlignment="1"/>
    <xf numFmtId="0" fontId="17" fillId="5" borderId="88" xfId="0" applyFont="1" applyFill="1" applyBorder="1"/>
    <xf numFmtId="0" fontId="3" fillId="0" borderId="0" xfId="0" applyFont="1" applyAlignment="1">
      <alignment vertical="center"/>
    </xf>
    <xf numFmtId="0" fontId="14" fillId="7" borderId="8" xfId="0" applyFont="1" applyFill="1" applyBorder="1" applyAlignment="1">
      <alignment horizontal="center" vertical="center" wrapText="1"/>
    </xf>
    <xf numFmtId="0" fontId="14" fillId="7" borderId="8" xfId="0" applyFont="1" applyFill="1" applyBorder="1" applyAlignment="1">
      <alignment horizontal="center" vertical="center" wrapText="1"/>
    </xf>
    <xf numFmtId="16" fontId="14" fillId="7" borderId="8" xfId="0" applyNumberFormat="1" applyFont="1" applyFill="1" applyBorder="1" applyAlignment="1">
      <alignment horizontal="center" vertical="center" wrapText="1"/>
    </xf>
    <xf numFmtId="0" fontId="18" fillId="0" borderId="81" xfId="0" applyFont="1" applyBorder="1" applyAlignment="1">
      <alignment horizontal="center" vertical="center" wrapText="1"/>
    </xf>
    <xf numFmtId="0" fontId="18" fillId="0" borderId="96" xfId="0" applyFont="1" applyBorder="1" applyAlignment="1">
      <alignment horizontal="center" vertical="center" wrapText="1"/>
    </xf>
    <xf numFmtId="0" fontId="18" fillId="0" borderId="97" xfId="0" applyFont="1" applyBorder="1" applyAlignment="1">
      <alignment horizontal="center" vertical="center" wrapText="1"/>
    </xf>
    <xf numFmtId="0" fontId="21" fillId="6" borderId="98" xfId="0" applyFont="1" applyFill="1" applyBorder="1" applyAlignment="1">
      <alignment horizontal="center" vertical="center"/>
    </xf>
    <xf numFmtId="0" fontId="18" fillId="8" borderId="19" xfId="0" applyFont="1" applyFill="1" applyBorder="1" applyAlignment="1">
      <alignment horizontal="center" vertical="center" wrapText="1"/>
    </xf>
    <xf numFmtId="0" fontId="18" fillId="8" borderId="99" xfId="0" applyFont="1" applyFill="1" applyBorder="1" applyAlignment="1">
      <alignment horizontal="center" vertical="center"/>
    </xf>
    <xf numFmtId="0" fontId="18" fillId="8" borderId="100" xfId="0" applyFont="1" applyFill="1" applyBorder="1" applyAlignment="1">
      <alignment horizontal="center" vertical="center"/>
    </xf>
    <xf numFmtId="0" fontId="18" fillId="8" borderId="100" xfId="0" applyFont="1" applyFill="1" applyBorder="1" applyAlignment="1">
      <alignment horizontal="center" vertical="center"/>
    </xf>
    <xf numFmtId="1" fontId="18" fillId="8" borderId="100" xfId="0" applyNumberFormat="1" applyFont="1" applyFill="1" applyBorder="1" applyAlignment="1">
      <alignment horizontal="center" vertical="center"/>
    </xf>
    <xf numFmtId="1" fontId="21" fillId="6" borderId="101" xfId="0" applyNumberFormat="1" applyFont="1" applyFill="1" applyBorder="1" applyAlignment="1">
      <alignment horizontal="center" vertical="center"/>
    </xf>
    <xf numFmtId="0" fontId="18" fillId="0" borderId="19" xfId="0" applyFont="1" applyBorder="1" applyAlignment="1">
      <alignment horizontal="center" vertical="center" wrapText="1"/>
    </xf>
    <xf numFmtId="0" fontId="18" fillId="0" borderId="100" xfId="0" applyFont="1" applyBorder="1" applyAlignment="1">
      <alignment horizontal="center" vertical="center" wrapText="1"/>
    </xf>
    <xf numFmtId="0" fontId="18" fillId="8" borderId="99" xfId="0" applyFont="1" applyFill="1" applyBorder="1" applyAlignment="1">
      <alignment horizontal="center" vertical="center"/>
    </xf>
    <xf numFmtId="1" fontId="18" fillId="8" borderId="100" xfId="0" applyNumberFormat="1" applyFont="1" applyFill="1" applyBorder="1" applyAlignment="1">
      <alignment horizontal="center" vertical="center"/>
    </xf>
    <xf numFmtId="0" fontId="21" fillId="6" borderId="99" xfId="0" applyFont="1" applyFill="1" applyBorder="1" applyAlignment="1">
      <alignment horizontal="center" vertical="center"/>
    </xf>
    <xf numFmtId="0" fontId="21" fillId="6" borderId="100" xfId="0" applyFont="1" applyFill="1" applyBorder="1" applyAlignment="1">
      <alignment horizontal="center" vertical="center"/>
    </xf>
    <xf numFmtId="1" fontId="21" fillId="4" borderId="101" xfId="0" applyNumberFormat="1" applyFont="1" applyFill="1" applyBorder="1" applyAlignment="1">
      <alignment horizontal="center" vertical="center"/>
    </xf>
    <xf numFmtId="0" fontId="21" fillId="6" borderId="101" xfId="0" applyFont="1" applyFill="1" applyBorder="1" applyAlignment="1">
      <alignment horizontal="center" vertical="center"/>
    </xf>
    <xf numFmtId="0" fontId="18" fillId="0" borderId="100" xfId="0" applyFont="1" applyBorder="1" applyAlignment="1">
      <alignment horizontal="center" vertical="center" wrapText="1"/>
    </xf>
    <xf numFmtId="0" fontId="21" fillId="6" borderId="105" xfId="0" applyFont="1" applyFill="1" applyBorder="1" applyAlignment="1">
      <alignment horizontal="center" vertical="center"/>
    </xf>
    <xf numFmtId="0" fontId="21" fillId="6" borderId="106" xfId="0" applyFont="1" applyFill="1" applyBorder="1" applyAlignment="1">
      <alignment horizontal="center" vertical="center"/>
    </xf>
    <xf numFmtId="1" fontId="21" fillId="4" borderId="107" xfId="0" applyNumberFormat="1" applyFont="1" applyFill="1" applyBorder="1" applyAlignment="1">
      <alignment horizontal="center" vertical="center"/>
    </xf>
    <xf numFmtId="0" fontId="14" fillId="7" borderId="111" xfId="0" applyFont="1" applyFill="1" applyBorder="1" applyAlignment="1">
      <alignment horizontal="center" vertical="center"/>
    </xf>
    <xf numFmtId="1" fontId="14" fillId="7" borderId="112" xfId="0" applyNumberFormat="1" applyFont="1" applyFill="1" applyBorder="1" applyAlignment="1">
      <alignment horizontal="center" vertical="center"/>
    </xf>
    <xf numFmtId="0" fontId="14" fillId="0" borderId="0" xfId="0" applyFont="1" applyAlignment="1">
      <alignment horizontal="center" vertical="center"/>
    </xf>
    <xf numFmtId="165" fontId="14" fillId="7" borderId="11" xfId="0" applyNumberFormat="1" applyFont="1" applyFill="1" applyBorder="1" applyAlignment="1">
      <alignment horizontal="center" vertical="center"/>
    </xf>
    <xf numFmtId="0" fontId="21" fillId="0" borderId="0" xfId="0" applyFont="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8" fillId="5" borderId="120" xfId="0" applyFont="1" applyFill="1" applyBorder="1" applyAlignment="1">
      <alignment horizontal="left" vertical="center"/>
    </xf>
    <xf numFmtId="3" fontId="24" fillId="11" borderId="121" xfId="0" applyNumberFormat="1" applyFont="1" applyFill="1" applyBorder="1" applyAlignment="1">
      <alignment horizontal="center" vertical="center"/>
    </xf>
    <xf numFmtId="3" fontId="24" fillId="11" borderId="122" xfId="0" applyNumberFormat="1" applyFont="1" applyFill="1" applyBorder="1" applyAlignment="1">
      <alignment horizontal="center" vertical="center"/>
    </xf>
    <xf numFmtId="3" fontId="24" fillId="11" borderId="122" xfId="0" applyNumberFormat="1" applyFont="1" applyFill="1" applyBorder="1" applyAlignment="1">
      <alignment horizontal="center" vertical="center"/>
    </xf>
    <xf numFmtId="0" fontId="25" fillId="0" borderId="0" xfId="0" applyFont="1" applyAlignment="1">
      <alignment horizontal="center" vertical="center"/>
    </xf>
    <xf numFmtId="0" fontId="14" fillId="7" borderId="55" xfId="0" applyFont="1" applyFill="1" applyBorder="1" applyAlignment="1">
      <alignment horizontal="center" vertical="center" wrapText="1"/>
    </xf>
    <xf numFmtId="0" fontId="14" fillId="7" borderId="123" xfId="0" applyFont="1" applyFill="1" applyBorder="1" applyAlignment="1">
      <alignment horizontal="center" vertical="center" wrapText="1"/>
    </xf>
    <xf numFmtId="0" fontId="9" fillId="0" borderId="125" xfId="0" applyFont="1" applyBorder="1" applyAlignment="1">
      <alignment horizontal="left" vertical="center" wrapText="1"/>
    </xf>
    <xf numFmtId="0" fontId="9" fillId="0" borderId="58" xfId="0" applyFont="1" applyBorder="1" applyAlignment="1">
      <alignment horizontal="center" vertical="center" wrapText="1"/>
    </xf>
    <xf numFmtId="0" fontId="9" fillId="0" borderId="17" xfId="0" applyFont="1" applyBorder="1" applyAlignment="1">
      <alignment horizontal="center" vertical="center" wrapText="1"/>
    </xf>
    <xf numFmtId="0" fontId="9" fillId="11" borderId="126" xfId="0" applyFont="1" applyFill="1" applyBorder="1" applyAlignment="1">
      <alignment horizontal="center" vertical="center"/>
    </xf>
    <xf numFmtId="164" fontId="9" fillId="11" borderId="127" xfId="0" applyNumberFormat="1" applyFont="1" applyFill="1" applyBorder="1" applyAlignment="1">
      <alignment horizontal="center" vertical="center"/>
    </xf>
    <xf numFmtId="164" fontId="9" fillId="0" borderId="128" xfId="0" applyNumberFormat="1" applyFont="1" applyBorder="1" applyAlignment="1">
      <alignment horizontal="center" vertical="center"/>
    </xf>
    <xf numFmtId="0" fontId="9" fillId="0" borderId="103" xfId="0" applyFont="1" applyBorder="1" applyAlignment="1">
      <alignment horizontal="left" vertical="center" wrapText="1"/>
    </xf>
    <xf numFmtId="0" fontId="9" fillId="0" borderId="104" xfId="0" applyFont="1" applyBorder="1" applyAlignment="1">
      <alignment horizontal="center" vertical="center" wrapText="1"/>
    </xf>
    <xf numFmtId="0" fontId="9" fillId="0" borderId="36" xfId="0" applyFont="1" applyBorder="1" applyAlignment="1">
      <alignment horizontal="center" vertical="center" wrapText="1"/>
    </xf>
    <xf numFmtId="0" fontId="9" fillId="11" borderId="129" xfId="0" applyFont="1" applyFill="1" applyBorder="1" applyAlignment="1">
      <alignment horizontal="center" vertical="center"/>
    </xf>
    <xf numFmtId="164" fontId="9" fillId="11" borderId="130" xfId="0" applyNumberFormat="1" applyFont="1" applyFill="1" applyBorder="1" applyAlignment="1">
      <alignment horizontal="center" vertical="center"/>
    </xf>
    <xf numFmtId="164" fontId="9" fillId="0" borderId="36" xfId="0" applyNumberFormat="1" applyFont="1" applyBorder="1" applyAlignment="1">
      <alignment horizontal="center" vertical="center"/>
    </xf>
    <xf numFmtId="0" fontId="9" fillId="0" borderId="0" xfId="0" applyFont="1" applyAlignment="1">
      <alignment horizontal="center" vertical="center"/>
    </xf>
    <xf numFmtId="164" fontId="14" fillId="0" borderId="0" xfId="0" applyNumberFormat="1" applyFont="1" applyAlignment="1">
      <alignment horizontal="center" vertical="center"/>
    </xf>
    <xf numFmtId="0" fontId="14" fillId="7" borderId="55" xfId="0" applyFont="1" applyFill="1" applyBorder="1" applyAlignment="1">
      <alignment horizontal="center" vertical="center"/>
    </xf>
    <xf numFmtId="0" fontId="14" fillId="7" borderId="123" xfId="0" applyFont="1" applyFill="1" applyBorder="1" applyAlignment="1">
      <alignment horizontal="center" vertical="center"/>
    </xf>
    <xf numFmtId="0" fontId="9" fillId="0" borderId="81" xfId="0" applyFont="1" applyBorder="1" applyAlignment="1">
      <alignment horizontal="left" vertical="center"/>
    </xf>
    <xf numFmtId="166" fontId="9" fillId="3" borderId="131" xfId="0" applyNumberFormat="1" applyFont="1" applyFill="1" applyBorder="1" applyAlignment="1">
      <alignment horizontal="center" vertical="center"/>
    </xf>
    <xf numFmtId="166" fontId="9" fillId="3" borderId="132" xfId="0" applyNumberFormat="1" applyFont="1" applyFill="1" applyBorder="1" applyAlignment="1">
      <alignment horizontal="center" vertical="center"/>
    </xf>
    <xf numFmtId="0" fontId="9" fillId="8" borderId="19" xfId="0" applyFont="1" applyFill="1" applyBorder="1" applyAlignment="1">
      <alignment horizontal="left" vertical="center"/>
    </xf>
    <xf numFmtId="166" fontId="9" fillId="8" borderId="21" xfId="0" applyNumberFormat="1" applyFont="1" applyFill="1" applyBorder="1" applyAlignment="1">
      <alignment horizontal="center" vertical="center"/>
    </xf>
    <xf numFmtId="166" fontId="9" fillId="8" borderId="19" xfId="0" applyNumberFormat="1" applyFont="1" applyFill="1" applyBorder="1" applyAlignment="1">
      <alignment horizontal="center" vertical="center"/>
    </xf>
    <xf numFmtId="0" fontId="9" fillId="0" borderId="19" xfId="0" applyFont="1" applyBorder="1" applyAlignment="1">
      <alignment horizontal="left" vertical="center"/>
    </xf>
    <xf numFmtId="166" fontId="9" fillId="0" borderId="21" xfId="0" applyNumberFormat="1" applyFont="1" applyBorder="1" applyAlignment="1">
      <alignment horizontal="center" vertical="center"/>
    </xf>
    <xf numFmtId="166" fontId="9" fillId="0" borderId="19" xfId="0" applyNumberFormat="1" applyFont="1" applyBorder="1" applyAlignment="1">
      <alignment horizontal="center" vertical="center"/>
    </xf>
    <xf numFmtId="166" fontId="9" fillId="8" borderId="21" xfId="0" applyNumberFormat="1" applyFont="1" applyFill="1" applyBorder="1" applyAlignment="1">
      <alignment horizontal="center" vertical="center"/>
    </xf>
    <xf numFmtId="0" fontId="9" fillId="0" borderId="19" xfId="0" applyFont="1" applyBorder="1" applyAlignment="1">
      <alignment horizontal="left" vertical="center"/>
    </xf>
    <xf numFmtId="0" fontId="9" fillId="8" borderId="19" xfId="0" applyFont="1" applyFill="1" applyBorder="1" applyAlignment="1">
      <alignment horizontal="left" vertical="center"/>
    </xf>
    <xf numFmtId="0" fontId="3" fillId="0" borderId="0" xfId="0" applyFont="1" applyAlignment="1">
      <alignment vertical="center"/>
    </xf>
    <xf numFmtId="166" fontId="9" fillId="0" borderId="21" xfId="0" applyNumberFormat="1" applyFont="1" applyBorder="1" applyAlignment="1">
      <alignment horizontal="center" vertical="center"/>
    </xf>
    <xf numFmtId="166" fontId="9" fillId="0" borderId="19" xfId="0" applyNumberFormat="1" applyFont="1" applyBorder="1" applyAlignment="1">
      <alignment horizontal="center" vertical="center"/>
    </xf>
    <xf numFmtId="0" fontId="9" fillId="8" borderId="38" xfId="0" applyFont="1" applyFill="1" applyBorder="1" applyAlignment="1">
      <alignment horizontal="left" vertical="center"/>
    </xf>
    <xf numFmtId="166" fontId="9" fillId="0" borderId="137" xfId="0" applyNumberFormat="1" applyFont="1" applyBorder="1" applyAlignment="1">
      <alignment horizontal="center" vertical="center"/>
    </xf>
    <xf numFmtId="167" fontId="9" fillId="0" borderId="0" xfId="0" applyNumberFormat="1" applyFont="1" applyAlignment="1">
      <alignment horizontal="center" vertical="center"/>
    </xf>
    <xf numFmtId="0" fontId="9" fillId="0" borderId="0" xfId="0" applyFont="1" applyAlignment="1">
      <alignment horizontal="center" vertical="center" wrapText="1"/>
    </xf>
    <xf numFmtId="0" fontId="9" fillId="0" borderId="84" xfId="0" applyFont="1" applyBorder="1" applyAlignment="1">
      <alignment horizontal="center" vertical="center" wrapText="1"/>
    </xf>
    <xf numFmtId="166" fontId="9" fillId="3" borderId="144" xfId="0" applyNumberFormat="1" applyFont="1" applyFill="1" applyBorder="1" applyAlignment="1">
      <alignment horizontal="center" vertical="center"/>
    </xf>
    <xf numFmtId="0" fontId="9" fillId="0" borderId="0" xfId="0" applyFont="1" applyAlignment="1">
      <alignment vertical="center"/>
    </xf>
    <xf numFmtId="0" fontId="7" fillId="0" borderId="145" xfId="0" applyFont="1" applyBorder="1"/>
    <xf numFmtId="0" fontId="7" fillId="0" borderId="150" xfId="0" applyFont="1" applyBorder="1"/>
    <xf numFmtId="0" fontId="7" fillId="0" borderId="151" xfId="0" applyFont="1" applyBorder="1"/>
    <xf numFmtId="0" fontId="11" fillId="0" borderId="41" xfId="0" applyFont="1" applyBorder="1" applyAlignment="1">
      <alignment horizontal="left" wrapText="1"/>
    </xf>
    <xf numFmtId="0" fontId="11" fillId="0" borderId="53" xfId="0" applyFont="1" applyBorder="1" applyAlignment="1">
      <alignment horizontal="left" wrapText="1"/>
    </xf>
    <xf numFmtId="0" fontId="11" fillId="0" borderId="39" xfId="0" applyFont="1" applyBorder="1" applyAlignment="1">
      <alignment horizontal="left" wrapText="1"/>
    </xf>
    <xf numFmtId="0" fontId="7" fillId="0" borderId="154" xfId="0" applyFont="1" applyBorder="1"/>
    <xf numFmtId="0" fontId="7" fillId="0" borderId="155" xfId="0" applyFont="1" applyBorder="1"/>
    <xf numFmtId="0" fontId="14" fillId="3" borderId="153" xfId="0" applyFont="1" applyFill="1" applyBorder="1" applyAlignment="1">
      <alignment horizontal="center" vertical="center"/>
    </xf>
    <xf numFmtId="0" fontId="14" fillId="3" borderId="39" xfId="0" applyFont="1" applyFill="1" applyBorder="1" applyAlignment="1">
      <alignment horizontal="center" vertical="center"/>
    </xf>
    <xf numFmtId="0" fontId="7" fillId="0" borderId="156" xfId="0" applyFont="1" applyBorder="1"/>
    <xf numFmtId="0" fontId="7" fillId="0" borderId="157" xfId="0" applyFont="1" applyBorder="1"/>
    <xf numFmtId="0" fontId="21" fillId="0" borderId="61" xfId="0" applyFont="1" applyBorder="1" applyAlignment="1">
      <alignment horizontal="center" vertical="center"/>
    </xf>
    <xf numFmtId="14" fontId="18" fillId="0" borderId="158" xfId="0" applyNumberFormat="1" applyFont="1" applyBorder="1" applyAlignment="1">
      <alignment horizontal="center" vertical="center"/>
    </xf>
    <xf numFmtId="0" fontId="21" fillId="12" borderId="59" xfId="0" applyFont="1" applyFill="1" applyBorder="1" applyAlignment="1">
      <alignment horizontal="center" vertical="center"/>
    </xf>
    <xf numFmtId="14" fontId="18" fillId="8" borderId="62" xfId="0" applyNumberFormat="1" applyFont="1" applyFill="1" applyBorder="1" applyAlignment="1">
      <alignment horizontal="center" vertical="center"/>
    </xf>
    <xf numFmtId="0" fontId="21" fillId="0" borderId="159" xfId="0" applyFont="1" applyBorder="1" applyAlignment="1">
      <alignment horizontal="center" vertical="center"/>
    </xf>
    <xf numFmtId="14" fontId="18" fillId="0" borderId="160" xfId="0" applyNumberFormat="1" applyFont="1" applyBorder="1" applyAlignment="1">
      <alignment horizontal="center" vertical="center"/>
    </xf>
    <xf numFmtId="0" fontId="14" fillId="3" borderId="40" xfId="0" applyFont="1" applyFill="1" applyBorder="1" applyAlignment="1">
      <alignment horizontal="center" vertical="center"/>
    </xf>
    <xf numFmtId="0" fontId="26" fillId="3" borderId="152" xfId="0" applyFont="1" applyFill="1" applyBorder="1" applyAlignment="1">
      <alignment horizontal="center" vertical="center"/>
    </xf>
    <xf numFmtId="0" fontId="27" fillId="3" borderId="152" xfId="0" applyFont="1" applyFill="1" applyBorder="1" applyAlignment="1">
      <alignment horizontal="center" vertical="center"/>
    </xf>
    <xf numFmtId="0" fontId="26" fillId="3" borderId="56" xfId="0" applyFont="1" applyFill="1" applyBorder="1" applyAlignment="1">
      <alignment horizontal="center" vertical="center"/>
    </xf>
    <xf numFmtId="0" fontId="26" fillId="3" borderId="53" xfId="0" applyFont="1" applyFill="1" applyBorder="1" applyAlignment="1">
      <alignment horizontal="center" vertical="center"/>
    </xf>
    <xf numFmtId="0" fontId="14" fillId="7" borderId="161" xfId="0" applyFont="1" applyFill="1" applyBorder="1" applyAlignment="1">
      <alignment horizontal="center" vertical="center" wrapText="1"/>
    </xf>
    <xf numFmtId="0" fontId="14" fillId="7" borderId="161" xfId="0" applyFont="1" applyFill="1" applyBorder="1" applyAlignment="1">
      <alignment horizontal="center" vertical="center"/>
    </xf>
    <xf numFmtId="0" fontId="28" fillId="0" borderId="162" xfId="0" applyFont="1" applyBorder="1" applyAlignment="1">
      <alignment horizontal="center" vertical="center" wrapText="1"/>
    </xf>
    <xf numFmtId="0" fontId="9" fillId="0" borderId="163" xfId="0" applyFont="1" applyBorder="1" applyAlignment="1">
      <alignment horizontal="center" vertical="center" wrapText="1"/>
    </xf>
    <xf numFmtId="0" fontId="9" fillId="0" borderId="164" xfId="0" applyFont="1" applyBorder="1" applyAlignment="1">
      <alignment horizontal="center" vertical="center" wrapText="1"/>
    </xf>
    <xf numFmtId="168" fontId="9" fillId="0" borderId="163" xfId="0" applyNumberFormat="1" applyFont="1" applyBorder="1" applyAlignment="1">
      <alignment horizontal="center" vertical="center"/>
    </xf>
    <xf numFmtId="0" fontId="9" fillId="0" borderId="163" xfId="0" applyFont="1" applyBorder="1" applyAlignment="1">
      <alignment horizontal="center" vertical="center"/>
    </xf>
    <xf numFmtId="0" fontId="9" fillId="0" borderId="165" xfId="0" applyFont="1" applyBorder="1" applyAlignment="1">
      <alignment horizontal="center" vertical="center" wrapText="1"/>
    </xf>
    <xf numFmtId="0" fontId="9" fillId="0" borderId="166" xfId="0" applyFont="1" applyBorder="1" applyAlignment="1">
      <alignment horizontal="center" vertical="center"/>
    </xf>
    <xf numFmtId="0" fontId="9" fillId="0" borderId="167" xfId="0" applyFont="1" applyBorder="1" applyAlignment="1">
      <alignment horizontal="center" vertical="center" wrapText="1"/>
    </xf>
    <xf numFmtId="0" fontId="9" fillId="0" borderId="165" xfId="0" applyFont="1" applyBorder="1" applyAlignment="1">
      <alignment horizontal="center" vertical="center" wrapText="1"/>
    </xf>
    <xf numFmtId="169" fontId="9" fillId="0" borderId="165" xfId="0" applyNumberFormat="1" applyFont="1" applyBorder="1" applyAlignment="1">
      <alignment horizontal="center" vertical="center"/>
    </xf>
    <xf numFmtId="169" fontId="9" fillId="0" borderId="166" xfId="0" applyNumberFormat="1" applyFont="1" applyBorder="1" applyAlignment="1">
      <alignment horizontal="center" vertical="center"/>
    </xf>
    <xf numFmtId="0" fontId="28" fillId="0" borderId="169" xfId="0" applyFont="1" applyBorder="1" applyAlignment="1">
      <alignment horizontal="center" vertical="center" wrapText="1"/>
    </xf>
    <xf numFmtId="0" fontId="9" fillId="0" borderId="170" xfId="0" applyFont="1" applyBorder="1" applyAlignment="1">
      <alignment horizontal="center" vertical="center" wrapText="1"/>
    </xf>
    <xf numFmtId="0" fontId="9" fillId="0" borderId="171" xfId="0" applyFont="1" applyBorder="1" applyAlignment="1">
      <alignment horizontal="center" vertical="center" wrapText="1"/>
    </xf>
    <xf numFmtId="170" fontId="9" fillId="0" borderId="172" xfId="0" applyNumberFormat="1" applyFont="1" applyBorder="1" applyAlignment="1">
      <alignment horizontal="center" vertical="center"/>
    </xf>
    <xf numFmtId="0" fontId="9" fillId="0" borderId="172" xfId="0" applyFont="1" applyBorder="1" applyAlignment="1">
      <alignment horizontal="center" vertical="center"/>
    </xf>
    <xf numFmtId="169" fontId="9" fillId="0" borderId="173" xfId="0" applyNumberFormat="1" applyFont="1" applyBorder="1" applyAlignment="1">
      <alignment horizontal="center" vertical="center"/>
    </xf>
    <xf numFmtId="0" fontId="9" fillId="0" borderId="174" xfId="0" applyFont="1" applyBorder="1" applyAlignment="1">
      <alignment horizontal="center" vertical="center" wrapText="1"/>
    </xf>
    <xf numFmtId="169" fontId="9" fillId="0" borderId="175" xfId="0" applyNumberFormat="1" applyFont="1" applyBorder="1" applyAlignment="1">
      <alignment horizontal="center" vertical="center"/>
    </xf>
    <xf numFmtId="0" fontId="9" fillId="0" borderId="171" xfId="0" applyFont="1" applyBorder="1" applyAlignment="1">
      <alignment horizontal="center" vertical="center"/>
    </xf>
    <xf numFmtId="169" fontId="9" fillId="0" borderId="176" xfId="0" applyNumberFormat="1" applyFont="1" applyBorder="1" applyAlignment="1">
      <alignment horizontal="center" vertical="center"/>
    </xf>
    <xf numFmtId="169" fontId="9" fillId="0" borderId="177" xfId="0" applyNumberFormat="1" applyFont="1" applyBorder="1" applyAlignment="1">
      <alignment horizontal="center" vertical="center"/>
    </xf>
    <xf numFmtId="0" fontId="28" fillId="0" borderId="178" xfId="0" applyFont="1" applyBorder="1" applyAlignment="1">
      <alignment horizontal="center" vertical="center" wrapText="1"/>
    </xf>
    <xf numFmtId="0" fontId="9" fillId="0" borderId="179" xfId="0" applyFont="1" applyBorder="1" applyAlignment="1">
      <alignment horizontal="center" vertical="center" wrapText="1"/>
    </xf>
    <xf numFmtId="0" fontId="9" fillId="0" borderId="180" xfId="0" applyFont="1" applyBorder="1" applyAlignment="1">
      <alignment horizontal="center" vertical="center" wrapText="1"/>
    </xf>
    <xf numFmtId="0" fontId="9" fillId="0" borderId="180" xfId="0" applyFont="1" applyBorder="1" applyAlignment="1">
      <alignment horizontal="center" vertical="center"/>
    </xf>
    <xf numFmtId="169" fontId="9" fillId="0" borderId="181" xfId="0" applyNumberFormat="1" applyFont="1" applyBorder="1" applyAlignment="1">
      <alignment horizontal="center" vertical="center"/>
    </xf>
    <xf numFmtId="0" fontId="9" fillId="0" borderId="182" xfId="0" applyFont="1" applyBorder="1" applyAlignment="1">
      <alignment horizontal="center" vertical="center" wrapText="1"/>
    </xf>
    <xf numFmtId="169" fontId="9" fillId="0" borderId="183" xfId="0" applyNumberFormat="1" applyFont="1" applyBorder="1" applyAlignment="1">
      <alignment horizontal="center" vertical="center"/>
    </xf>
    <xf numFmtId="0" fontId="28" fillId="0" borderId="184" xfId="0" applyFont="1" applyBorder="1" applyAlignment="1">
      <alignment horizontal="center" vertical="center" wrapText="1"/>
    </xf>
    <xf numFmtId="0" fontId="28" fillId="0" borderId="185" xfId="0" applyFont="1" applyBorder="1" applyAlignment="1">
      <alignment horizontal="center" vertical="center" wrapText="1"/>
    </xf>
    <xf numFmtId="0" fontId="28" fillId="0" borderId="186" xfId="0" applyFont="1" applyBorder="1" applyAlignment="1">
      <alignment horizontal="center" vertical="center" wrapText="1"/>
    </xf>
    <xf numFmtId="0" fontId="28" fillId="0" borderId="167" xfId="0" applyFont="1" applyBorder="1" applyAlignment="1">
      <alignment horizontal="center" vertical="center" wrapText="1"/>
    </xf>
    <xf numFmtId="0" fontId="28" fillId="0" borderId="174" xfId="0" applyFont="1" applyBorder="1" applyAlignment="1">
      <alignment horizontal="center" vertical="center" wrapText="1"/>
    </xf>
    <xf numFmtId="0" fontId="28" fillId="0" borderId="182" xfId="0" applyFont="1" applyBorder="1" applyAlignment="1">
      <alignment horizontal="center" vertical="center" wrapText="1"/>
    </xf>
    <xf numFmtId="0" fontId="7" fillId="3" borderId="0" xfId="0" applyFont="1" applyFill="1"/>
    <xf numFmtId="0" fontId="14" fillId="3" borderId="40" xfId="0" applyFont="1" applyFill="1" applyBorder="1" applyAlignment="1">
      <alignment horizontal="center" vertical="center" wrapText="1"/>
    </xf>
    <xf numFmtId="0" fontId="27" fillId="3" borderId="39" xfId="0" applyFont="1" applyFill="1" applyBorder="1" applyAlignment="1">
      <alignment horizontal="center" vertical="center"/>
    </xf>
    <xf numFmtId="0" fontId="14" fillId="3" borderId="41"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41" xfId="0" applyFont="1" applyFill="1" applyBorder="1" applyAlignment="1">
      <alignment horizontal="center" vertical="center"/>
    </xf>
    <xf numFmtId="0" fontId="7" fillId="3" borderId="41" xfId="0" applyFont="1" applyFill="1" applyBorder="1"/>
    <xf numFmtId="0" fontId="7" fillId="0" borderId="152" xfId="0" applyFont="1" applyBorder="1"/>
    <xf numFmtId="0" fontId="9" fillId="0" borderId="41" xfId="0" applyFont="1" applyBorder="1" applyAlignment="1">
      <alignment horizontal="center" vertical="center" wrapText="1"/>
    </xf>
    <xf numFmtId="0" fontId="9" fillId="0" borderId="41" xfId="0" applyFont="1" applyBorder="1" applyAlignment="1">
      <alignment horizontal="center" vertical="center"/>
    </xf>
    <xf numFmtId="0" fontId="29" fillId="0" borderId="0" xfId="0" applyFont="1" applyAlignment="1"/>
    <xf numFmtId="0" fontId="7" fillId="0" borderId="0" xfId="0" applyFont="1" applyAlignment="1"/>
    <xf numFmtId="0" fontId="30" fillId="3" borderId="0" xfId="0" applyFont="1" applyFill="1" applyAlignment="1"/>
    <xf numFmtId="0" fontId="30" fillId="3" borderId="0" xfId="0" applyFont="1" applyFill="1" applyAlignment="1"/>
    <xf numFmtId="0" fontId="31" fillId="3" borderId="0" xfId="0" applyFont="1" applyFill="1" applyAlignment="1"/>
    <xf numFmtId="0" fontId="32" fillId="3" borderId="0" xfId="0" applyFont="1" applyFill="1" applyAlignment="1">
      <alignment horizontal="left"/>
    </xf>
    <xf numFmtId="0" fontId="33" fillId="3" borderId="0" xfId="0" applyFont="1" applyFill="1" applyAlignment="1">
      <alignment horizontal="left"/>
    </xf>
    <xf numFmtId="0" fontId="32" fillId="3" borderId="0" xfId="0" applyFont="1" applyFill="1" applyAlignment="1">
      <alignment horizontal="left"/>
    </xf>
    <xf numFmtId="0" fontId="34" fillId="3" borderId="0" xfId="0" applyFont="1" applyFill="1" applyAlignment="1"/>
    <xf numFmtId="0" fontId="35" fillId="3" borderId="0" xfId="0" applyFont="1" applyFill="1" applyAlignment="1"/>
    <xf numFmtId="0" fontId="14" fillId="7" borderId="188" xfId="0" applyFont="1" applyFill="1" applyBorder="1" applyAlignment="1">
      <alignment horizontal="center"/>
    </xf>
    <xf numFmtId="0" fontId="14" fillId="7" borderId="189" xfId="0" applyFont="1" applyFill="1" applyBorder="1" applyAlignment="1">
      <alignment horizontal="center"/>
    </xf>
    <xf numFmtId="0" fontId="18" fillId="0" borderId="192" xfId="0" applyFont="1" applyBorder="1" applyAlignment="1">
      <alignment horizontal="center"/>
    </xf>
    <xf numFmtId="166" fontId="18" fillId="11" borderId="193" xfId="0" applyNumberFormat="1" applyFont="1" applyFill="1" applyBorder="1" applyAlignment="1">
      <alignment horizontal="center"/>
    </xf>
    <xf numFmtId="0" fontId="18" fillId="0" borderId="196" xfId="0" applyFont="1" applyBorder="1" applyAlignment="1">
      <alignment horizontal="center"/>
    </xf>
    <xf numFmtId="166" fontId="18" fillId="11" borderId="195" xfId="0" applyNumberFormat="1" applyFont="1" applyFill="1" applyBorder="1" applyAlignment="1">
      <alignment horizontal="center"/>
    </xf>
    <xf numFmtId="0" fontId="37" fillId="0" borderId="0" xfId="0" applyFont="1" applyAlignment="1"/>
    <xf numFmtId="0" fontId="34" fillId="0" borderId="0" xfId="0" applyFont="1"/>
    <xf numFmtId="0" fontId="18" fillId="0" borderId="198" xfId="0" applyFont="1" applyBorder="1" applyAlignment="1"/>
    <xf numFmtId="166" fontId="18" fillId="0" borderId="198" xfId="0" applyNumberFormat="1" applyFont="1" applyBorder="1" applyAlignment="1">
      <alignment horizontal="right"/>
    </xf>
    <xf numFmtId="0" fontId="18" fillId="8" borderId="198" xfId="0" applyFont="1" applyFill="1" applyBorder="1" applyAlignment="1"/>
    <xf numFmtId="166" fontId="18" fillId="0" borderId="199" xfId="0" applyNumberFormat="1" applyFont="1" applyBorder="1" applyAlignment="1">
      <alignment horizontal="right"/>
    </xf>
    <xf numFmtId="166" fontId="18" fillId="0" borderId="199" xfId="0" applyNumberFormat="1" applyFont="1" applyBorder="1" applyAlignment="1">
      <alignment horizontal="right"/>
    </xf>
    <xf numFmtId="0" fontId="37" fillId="0" borderId="0" xfId="0" applyFont="1" applyAlignment="1"/>
    <xf numFmtId="0" fontId="37" fillId="0" borderId="0" xfId="0" applyFont="1"/>
    <xf numFmtId="0" fontId="39" fillId="0" borderId="0" xfId="0" applyFont="1" applyAlignment="1">
      <alignment horizontal="center" vertical="center"/>
    </xf>
    <xf numFmtId="0" fontId="14" fillId="7" borderId="207" xfId="0" applyFont="1" applyFill="1" applyBorder="1" applyAlignment="1">
      <alignment horizontal="center" vertical="center"/>
    </xf>
    <xf numFmtId="0" fontId="14" fillId="7" borderId="208" xfId="0" applyFont="1" applyFill="1" applyBorder="1" applyAlignment="1">
      <alignment horizontal="center" vertical="center"/>
    </xf>
    <xf numFmtId="166" fontId="14" fillId="7" borderId="123" xfId="0" applyNumberFormat="1" applyFont="1" applyFill="1" applyBorder="1" applyAlignment="1">
      <alignment horizontal="center" vertical="center"/>
    </xf>
    <xf numFmtId="0" fontId="14" fillId="7" borderId="54" xfId="0" applyFont="1" applyFill="1" applyBorder="1" applyAlignment="1">
      <alignment horizontal="center" vertical="center" wrapText="1"/>
    </xf>
    <xf numFmtId="0" fontId="13" fillId="0" borderId="0" xfId="0" applyFont="1" applyAlignment="1"/>
    <xf numFmtId="0" fontId="9" fillId="8" borderId="209" xfId="0" applyFont="1" applyFill="1" applyBorder="1" applyAlignment="1">
      <alignment horizontal="center" vertical="center" wrapText="1"/>
    </xf>
    <xf numFmtId="0" fontId="9" fillId="8" borderId="97" xfId="0" applyFont="1" applyFill="1" applyBorder="1" applyAlignment="1">
      <alignment vertical="center" wrapText="1"/>
    </xf>
    <xf numFmtId="166" fontId="9" fillId="0" borderId="100" xfId="0" applyNumberFormat="1" applyFont="1" applyBorder="1" applyAlignment="1">
      <alignment horizontal="center" vertical="center" wrapText="1"/>
    </xf>
    <xf numFmtId="0" fontId="9" fillId="0" borderId="98" xfId="0" applyFont="1" applyBorder="1" applyAlignment="1">
      <alignment vertical="center" wrapText="1"/>
    </xf>
    <xf numFmtId="0" fontId="37" fillId="4" borderId="0" xfId="0" applyFont="1" applyFill="1" applyAlignment="1"/>
    <xf numFmtId="0" fontId="9" fillId="8" borderId="100" xfId="0" applyFont="1" applyFill="1" applyBorder="1" applyAlignment="1">
      <alignment vertical="center" wrapText="1"/>
    </xf>
    <xf numFmtId="0" fontId="9" fillId="0" borderId="101" xfId="0" applyFont="1" applyBorder="1" applyAlignment="1">
      <alignment vertical="center" wrapText="1"/>
    </xf>
    <xf numFmtId="0" fontId="3" fillId="0" borderId="0" xfId="0" applyFont="1" applyAlignment="1">
      <alignment horizontal="center" vertical="center" wrapText="1"/>
    </xf>
    <xf numFmtId="0" fontId="14" fillId="7" borderId="55" xfId="0" applyFont="1" applyFill="1" applyBorder="1" applyAlignment="1">
      <alignment horizontal="right" vertical="center"/>
    </xf>
    <xf numFmtId="166" fontId="14" fillId="7" borderId="123" xfId="0" applyNumberFormat="1" applyFont="1" applyFill="1" applyBorder="1" applyAlignment="1">
      <alignment horizontal="center" vertical="center" wrapText="1"/>
    </xf>
    <xf numFmtId="0" fontId="9" fillId="0" borderId="0" xfId="0" applyFont="1" applyAlignment="1">
      <alignment vertical="center" wrapText="1"/>
    </xf>
    <xf numFmtId="166" fontId="3" fillId="0" borderId="0" xfId="0" applyNumberFormat="1" applyFont="1" applyAlignment="1">
      <alignment horizontal="center" vertical="center" wrapText="1"/>
    </xf>
    <xf numFmtId="0" fontId="3" fillId="0" borderId="0" xfId="0" applyFont="1" applyAlignment="1">
      <alignment vertical="center" wrapText="1"/>
    </xf>
    <xf numFmtId="0" fontId="14" fillId="7" borderId="208" xfId="0" applyFont="1" applyFill="1" applyBorder="1" applyAlignment="1">
      <alignment vertical="center"/>
    </xf>
    <xf numFmtId="0" fontId="9" fillId="0" borderId="101" xfId="0" applyFont="1" applyBorder="1" applyAlignment="1">
      <alignment vertical="center" wrapText="1"/>
    </xf>
    <xf numFmtId="0" fontId="37" fillId="4" borderId="0" xfId="0" applyFont="1" applyFill="1" applyAlignment="1"/>
    <xf numFmtId="0" fontId="9" fillId="8" borderId="100" xfId="0" applyFont="1" applyFill="1" applyBorder="1" applyAlignment="1">
      <alignment vertical="center" wrapText="1"/>
    </xf>
    <xf numFmtId="0" fontId="14" fillId="7" borderId="55" xfId="0" applyFont="1" applyFill="1" applyBorder="1" applyAlignment="1">
      <alignment horizontal="right" vertical="center" wrapText="1"/>
    </xf>
    <xf numFmtId="166" fontId="9" fillId="0" borderId="97" xfId="0" applyNumberFormat="1" applyFont="1" applyBorder="1" applyAlignment="1">
      <alignment horizontal="center" vertical="center"/>
    </xf>
    <xf numFmtId="166" fontId="9" fillId="0" borderId="212" xfId="0" applyNumberFormat="1" applyFont="1" applyBorder="1" applyAlignment="1">
      <alignment horizontal="center" vertical="center"/>
    </xf>
    <xf numFmtId="0" fontId="9" fillId="8" borderId="22" xfId="0" applyFont="1" applyFill="1" applyBorder="1" applyAlignment="1">
      <alignment horizontal="center" vertical="center" wrapText="1"/>
    </xf>
    <xf numFmtId="166" fontId="9" fillId="13" borderId="141" xfId="0" applyNumberFormat="1" applyFont="1" applyFill="1" applyBorder="1" applyAlignment="1">
      <alignment horizontal="center" vertical="center"/>
    </xf>
    <xf numFmtId="9" fontId="9" fillId="0" borderId="0" xfId="3" applyFont="1" applyAlignment="1">
      <alignment horizontal="center" vertical="center"/>
    </xf>
    <xf numFmtId="14" fontId="9" fillId="0" borderId="180" xfId="0" applyNumberFormat="1" applyFont="1" applyBorder="1" applyAlignment="1">
      <alignment horizontal="center" vertical="center"/>
    </xf>
    <xf numFmtId="0" fontId="0" fillId="0" borderId="0" xfId="0"/>
    <xf numFmtId="49" fontId="43" fillId="0" borderId="0" xfId="0" applyNumberFormat="1" applyFont="1"/>
    <xf numFmtId="171" fontId="43" fillId="0" borderId="0" xfId="0" applyNumberFormat="1" applyFont="1"/>
    <xf numFmtId="171" fontId="43" fillId="0" borderId="219" xfId="0" applyNumberFormat="1" applyFont="1" applyBorder="1"/>
    <xf numFmtId="171" fontId="0" fillId="0" borderId="0" xfId="0" applyNumberFormat="1"/>
    <xf numFmtId="44" fontId="43" fillId="0" borderId="0" xfId="0" applyNumberFormat="1" applyFont="1"/>
    <xf numFmtId="171" fontId="43" fillId="0" borderId="206" xfId="1" applyNumberFormat="1" applyFont="1" applyFill="1" applyBorder="1"/>
    <xf numFmtId="44" fontId="0" fillId="0" borderId="0" xfId="0" applyNumberFormat="1"/>
    <xf numFmtId="172" fontId="43" fillId="0" borderId="0" xfId="0" applyNumberFormat="1" applyFont="1"/>
    <xf numFmtId="6" fontId="43" fillId="0" borderId="0" xfId="0" applyNumberFormat="1" applyFont="1"/>
    <xf numFmtId="171" fontId="44" fillId="0" borderId="218" xfId="0" applyNumberFormat="1" applyFont="1" applyBorder="1"/>
    <xf numFmtId="0" fontId="43" fillId="0" borderId="0" xfId="0" applyFont="1"/>
    <xf numFmtId="0" fontId="45" fillId="0" borderId="0" xfId="0" applyFont="1"/>
    <xf numFmtId="0" fontId="44" fillId="0" borderId="0" xfId="0" applyFont="1" applyAlignment="1">
      <alignment horizontal="center"/>
    </xf>
    <xf numFmtId="0" fontId="44" fillId="0" borderId="218" xfId="0" applyFont="1" applyBorder="1" applyAlignment="1">
      <alignment horizontal="center"/>
    </xf>
    <xf numFmtId="171" fontId="46" fillId="0" borderId="0" xfId="0" applyNumberFormat="1" applyFont="1"/>
    <xf numFmtId="173" fontId="0" fillId="0" borderId="0" xfId="0" applyNumberFormat="1"/>
    <xf numFmtId="171" fontId="47" fillId="0" borderId="0" xfId="0" applyNumberFormat="1" applyFont="1"/>
    <xf numFmtId="2" fontId="0" fillId="0" borderId="0" xfId="0" applyNumberFormat="1"/>
    <xf numFmtId="1" fontId="0" fillId="0" borderId="0" xfId="0" applyNumberFormat="1"/>
    <xf numFmtId="171" fontId="43" fillId="0" borderId="218" xfId="0" applyNumberFormat="1" applyFont="1" applyBorder="1"/>
    <xf numFmtId="44" fontId="44" fillId="0" borderId="220" xfId="0" applyNumberFormat="1" applyFont="1" applyBorder="1"/>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left" vertical="center" wrapText="1"/>
    </xf>
    <xf numFmtId="44" fontId="0" fillId="0" borderId="0" xfId="2" applyFont="1" applyAlignment="1">
      <alignment horizontal="left" vertical="center"/>
    </xf>
    <xf numFmtId="0" fontId="40" fillId="0" borderId="0" xfId="0" applyFont="1" applyAlignment="1">
      <alignment horizontal="left" vertical="center" wrapText="1"/>
    </xf>
    <xf numFmtId="44" fontId="42" fillId="0" borderId="0" xfId="0" applyNumberFormat="1" applyFont="1" applyAlignment="1">
      <alignment horizontal="left" vertical="center"/>
    </xf>
    <xf numFmtId="166" fontId="9" fillId="0" borderId="97" xfId="0" applyNumberFormat="1" applyFont="1" applyBorder="1" applyAlignment="1">
      <alignment horizontal="center" vertical="center" wrapText="1"/>
    </xf>
    <xf numFmtId="166" fontId="9" fillId="14" borderId="100" xfId="0" applyNumberFormat="1" applyFont="1" applyFill="1" applyBorder="1" applyAlignment="1">
      <alignment horizontal="center" vertical="center" wrapText="1"/>
    </xf>
    <xf numFmtId="0" fontId="41" fillId="0" borderId="206" xfId="0" applyFont="1" applyBorder="1"/>
    <xf numFmtId="0" fontId="42" fillId="0" borderId="206" xfId="0" applyFont="1" applyBorder="1" applyAlignment="1">
      <alignment horizontal="center"/>
    </xf>
    <xf numFmtId="0" fontId="42" fillId="0" borderId="221" xfId="0" applyFont="1" applyBorder="1" applyAlignment="1">
      <alignment horizontal="center"/>
    </xf>
    <xf numFmtId="9" fontId="9" fillId="0" borderId="98" xfId="0" applyNumberFormat="1" applyFont="1" applyBorder="1" applyAlignment="1">
      <alignment vertical="center" wrapText="1"/>
    </xf>
    <xf numFmtId="0" fontId="14" fillId="15" borderId="78" xfId="0" applyFont="1" applyFill="1" applyBorder="1" applyAlignment="1">
      <alignment horizontal="center" vertical="center" wrapText="1"/>
    </xf>
    <xf numFmtId="2" fontId="18" fillId="14" borderId="83" xfId="0" applyNumberFormat="1" applyFont="1" applyFill="1" applyBorder="1" applyAlignment="1">
      <alignment horizontal="center" vertical="center"/>
    </xf>
    <xf numFmtId="0" fontId="21" fillId="8" borderId="22" xfId="0" applyFont="1" applyFill="1" applyBorder="1" applyAlignment="1">
      <alignment horizontal="left" vertical="center"/>
    </xf>
    <xf numFmtId="0" fontId="18" fillId="8" borderId="102" xfId="0" applyFont="1" applyFill="1" applyBorder="1" applyAlignment="1">
      <alignment horizontal="center" vertical="center"/>
    </xf>
    <xf numFmtId="0" fontId="18" fillId="8" borderId="33" xfId="0" applyFont="1" applyFill="1" applyBorder="1" applyAlignment="1">
      <alignment horizontal="center" vertical="center"/>
    </xf>
    <xf numFmtId="164" fontId="18" fillId="11" borderId="70" xfId="0" applyNumberFormat="1" applyFont="1" applyFill="1" applyBorder="1" applyAlignment="1">
      <alignment horizontal="center" vertical="center"/>
    </xf>
    <xf numFmtId="2" fontId="18" fillId="14" borderId="168" xfId="0" applyNumberFormat="1" applyFont="1" applyFill="1" applyBorder="1" applyAlignment="1">
      <alignment horizontal="center" vertical="center"/>
    </xf>
    <xf numFmtId="0" fontId="10" fillId="0" borderId="206" xfId="0" applyFont="1" applyBorder="1" applyAlignment="1">
      <alignment horizontal="center" vertical="center"/>
    </xf>
    <xf numFmtId="0" fontId="19" fillId="16" borderId="206" xfId="0" applyFont="1" applyFill="1" applyBorder="1" applyAlignment="1">
      <alignment horizontal="center" vertical="center"/>
    </xf>
    <xf numFmtId="0" fontId="20" fillId="16" borderId="206" xfId="0" applyFont="1" applyFill="1" applyBorder="1" applyAlignment="1">
      <alignment horizontal="left" vertical="top"/>
    </xf>
    <xf numFmtId="0" fontId="23" fillId="16" borderId="206" xfId="0" applyFont="1" applyFill="1" applyBorder="1" applyAlignment="1">
      <alignment horizontal="left" vertical="top"/>
    </xf>
    <xf numFmtId="0" fontId="14" fillId="15" borderId="206" xfId="0" applyFont="1" applyFill="1" applyBorder="1" applyAlignment="1">
      <alignment horizontal="center" vertical="center"/>
    </xf>
    <xf numFmtId="0" fontId="0" fillId="16" borderId="206" xfId="0" applyFont="1" applyFill="1" applyBorder="1" applyAlignment="1"/>
    <xf numFmtId="0" fontId="10" fillId="16" borderId="206" xfId="0" applyFont="1" applyFill="1" applyBorder="1" applyAlignment="1">
      <alignment horizontal="center" vertical="center"/>
    </xf>
    <xf numFmtId="0" fontId="21" fillId="16" borderId="206" xfId="0" applyFont="1" applyFill="1" applyBorder="1"/>
    <xf numFmtId="0" fontId="18" fillId="16" borderId="206" xfId="0" applyFont="1" applyFill="1" applyBorder="1" applyAlignment="1">
      <alignment horizontal="center" vertical="center"/>
    </xf>
    <xf numFmtId="164" fontId="18" fillId="14" borderId="206" xfId="0" applyNumberFormat="1" applyFont="1" applyFill="1" applyBorder="1" applyAlignment="1">
      <alignment horizontal="center" vertical="center"/>
    </xf>
    <xf numFmtId="2" fontId="18" fillId="14" borderId="206" xfId="0" applyNumberFormat="1" applyFont="1" applyFill="1" applyBorder="1" applyAlignment="1">
      <alignment horizontal="center" vertical="center"/>
    </xf>
    <xf numFmtId="0" fontId="21" fillId="17" borderId="206" xfId="0" applyFont="1" applyFill="1" applyBorder="1"/>
    <xf numFmtId="0" fontId="18" fillId="18" borderId="206" xfId="0" applyFont="1" applyFill="1" applyBorder="1" applyAlignment="1">
      <alignment horizontal="center" vertical="center"/>
    </xf>
    <xf numFmtId="164" fontId="22" fillId="14" borderId="206" xfId="0" applyNumberFormat="1" applyFont="1" applyFill="1" applyBorder="1" applyAlignment="1">
      <alignment horizontal="center" vertical="center"/>
    </xf>
    <xf numFmtId="0" fontId="18" fillId="14" borderId="206" xfId="0" applyFont="1" applyFill="1" applyBorder="1" applyAlignment="1">
      <alignment horizontal="center" vertical="center"/>
    </xf>
    <xf numFmtId="0" fontId="3" fillId="0" borderId="206" xfId="0" applyFont="1" applyBorder="1" applyAlignment="1">
      <alignment horizontal="center" vertical="center"/>
    </xf>
    <xf numFmtId="0" fontId="3" fillId="16" borderId="206" xfId="0" applyFont="1" applyFill="1" applyBorder="1" applyAlignment="1">
      <alignment vertical="center"/>
    </xf>
    <xf numFmtId="0" fontId="14" fillId="15" borderId="206" xfId="0" applyFont="1" applyFill="1" applyBorder="1" applyAlignment="1">
      <alignment horizontal="center" vertical="center" wrapText="1"/>
    </xf>
    <xf numFmtId="0" fontId="9" fillId="16" borderId="206" xfId="0" applyFont="1" applyFill="1" applyBorder="1" applyAlignment="1">
      <alignment vertical="center"/>
    </xf>
    <xf numFmtId="0" fontId="9" fillId="16" borderId="206" xfId="0" applyFont="1" applyFill="1" applyBorder="1" applyAlignment="1">
      <alignment vertical="center" wrapText="1"/>
    </xf>
    <xf numFmtId="3" fontId="9" fillId="14" borderId="206" xfId="0" applyNumberFormat="1" applyFont="1" applyFill="1" applyBorder="1" applyAlignment="1">
      <alignment vertical="center" wrapText="1"/>
    </xf>
    <xf numFmtId="3" fontId="9" fillId="14" borderId="206" xfId="0" applyNumberFormat="1" applyFont="1" applyFill="1" applyBorder="1" applyAlignment="1">
      <alignment horizontal="center" vertical="center"/>
    </xf>
    <xf numFmtId="166" fontId="9" fillId="14" borderId="206" xfId="0" applyNumberFormat="1" applyFont="1" applyFill="1" applyBorder="1" applyAlignment="1">
      <alignment horizontal="center" vertical="center"/>
    </xf>
    <xf numFmtId="166" fontId="9" fillId="16" borderId="206" xfId="0" applyNumberFormat="1" applyFont="1" applyFill="1" applyBorder="1" applyAlignment="1">
      <alignment horizontal="center" vertical="center"/>
    </xf>
    <xf numFmtId="0" fontId="9" fillId="17" borderId="206" xfId="0" applyFont="1" applyFill="1" applyBorder="1" applyAlignment="1">
      <alignment vertical="center" wrapText="1"/>
    </xf>
    <xf numFmtId="0" fontId="9" fillId="17" borderId="206" xfId="0" applyFont="1" applyFill="1" applyBorder="1" applyAlignment="1">
      <alignment vertical="center"/>
    </xf>
    <xf numFmtId="166" fontId="9" fillId="17" borderId="206" xfId="0" applyNumberFormat="1" applyFont="1" applyFill="1" applyBorder="1" applyAlignment="1">
      <alignment horizontal="center" vertical="center"/>
    </xf>
    <xf numFmtId="3" fontId="9" fillId="14" borderId="206" xfId="0" applyNumberFormat="1" applyFont="1" applyFill="1" applyBorder="1" applyAlignment="1">
      <alignment vertical="center"/>
    </xf>
    <xf numFmtId="166" fontId="14" fillId="15" borderId="206" xfId="0" applyNumberFormat="1" applyFont="1" applyFill="1" applyBorder="1" applyAlignment="1">
      <alignment horizontal="center" vertical="center" wrapText="1"/>
    </xf>
    <xf numFmtId="0" fontId="2" fillId="2" borderId="0" xfId="0" applyFont="1" applyFill="1" applyAlignment="1">
      <alignment horizontal="center" vertical="center"/>
    </xf>
    <xf numFmtId="0" fontId="0" fillId="0" borderId="0" xfId="0" applyFont="1" applyAlignment="1"/>
    <xf numFmtId="0" fontId="4" fillId="3" borderId="0" xfId="0" applyFont="1" applyFill="1" applyAlignment="1">
      <alignment horizontal="center" vertical="center"/>
    </xf>
    <xf numFmtId="0" fontId="5" fillId="0" borderId="0" xfId="0" applyFont="1" applyAlignment="1">
      <alignment horizontal="center" vertical="center"/>
    </xf>
    <xf numFmtId="0" fontId="6" fillId="4" borderId="0" xfId="0" applyFont="1" applyFill="1" applyAlignment="1">
      <alignment horizontal="center" vertical="center"/>
    </xf>
    <xf numFmtId="0" fontId="3" fillId="0" borderId="1" xfId="0" applyFont="1" applyBorder="1" applyAlignment="1">
      <alignment horizontal="center" vertical="center"/>
    </xf>
    <xf numFmtId="0" fontId="7" fillId="0" borderId="1" xfId="0" applyFont="1" applyBorder="1"/>
    <xf numFmtId="0" fontId="17" fillId="5" borderId="65" xfId="0" applyFont="1" applyFill="1" applyBorder="1" applyAlignment="1"/>
    <xf numFmtId="0" fontId="7" fillId="0" borderId="66" xfId="0" applyFont="1" applyBorder="1"/>
    <xf numFmtId="0" fontId="18" fillId="0" borderId="65" xfId="0" applyFont="1" applyBorder="1" applyAlignment="1">
      <alignment vertical="top"/>
    </xf>
    <xf numFmtId="0" fontId="11" fillId="0" borderId="29" xfId="0" applyFont="1" applyBorder="1" applyAlignment="1">
      <alignment horizontal="left" wrapText="1"/>
    </xf>
    <xf numFmtId="0" fontId="20" fillId="0" borderId="0" xfId="0" applyFont="1" applyAlignment="1">
      <alignment horizontal="left" vertical="top"/>
    </xf>
    <xf numFmtId="0" fontId="11" fillId="16" borderId="206" xfId="0" applyFont="1" applyFill="1" applyBorder="1" applyAlignment="1">
      <alignment horizontal="left" wrapText="1"/>
    </xf>
    <xf numFmtId="0" fontId="7" fillId="16" borderId="206" xfId="0" applyFont="1" applyFill="1" applyBorder="1"/>
    <xf numFmtId="0" fontId="23" fillId="16" borderId="206" xfId="0" applyFont="1" applyFill="1" applyBorder="1" applyAlignment="1">
      <alignment horizontal="left" vertical="top"/>
    </xf>
    <xf numFmtId="0" fontId="0" fillId="16" borderId="206" xfId="0" applyFont="1" applyFill="1" applyBorder="1" applyAlignment="1"/>
    <xf numFmtId="0" fontId="11" fillId="0" borderId="67" xfId="0" applyFont="1" applyBorder="1" applyAlignment="1">
      <alignment horizontal="left" wrapText="1"/>
    </xf>
    <xf numFmtId="0" fontId="7" fillId="0" borderId="30" xfId="0" applyFont="1" applyBorder="1"/>
    <xf numFmtId="0" fontId="14" fillId="7" borderId="7" xfId="0" applyFont="1" applyFill="1" applyBorder="1" applyAlignment="1">
      <alignment horizontal="center" vertical="center"/>
    </xf>
    <xf numFmtId="0" fontId="7" fillId="0" borderId="70" xfId="0" applyFont="1" applyBorder="1"/>
    <xf numFmtId="0" fontId="7" fillId="0" borderId="11" xfId="0" applyFont="1" applyBorder="1"/>
    <xf numFmtId="0" fontId="14" fillId="7" borderId="68" xfId="0" applyFont="1" applyFill="1" applyBorder="1" applyAlignment="1">
      <alignment horizontal="center" vertical="center"/>
    </xf>
    <xf numFmtId="0" fontId="7" fillId="0" borderId="69" xfId="0" applyFont="1" applyBorder="1"/>
    <xf numFmtId="0" fontId="7" fillId="0" borderId="10" xfId="0" applyFont="1" applyBorder="1"/>
    <xf numFmtId="0" fontId="15" fillId="7" borderId="68" xfId="0" applyFont="1" applyFill="1" applyBorder="1" applyAlignment="1">
      <alignment horizontal="center" vertical="center"/>
    </xf>
    <xf numFmtId="0" fontId="14" fillId="7" borderId="68" xfId="0" applyFont="1" applyFill="1" applyBorder="1" applyAlignment="1">
      <alignment horizontal="center" vertical="center" wrapText="1"/>
    </xf>
    <xf numFmtId="0" fontId="10" fillId="0" borderId="0" xfId="0" applyFont="1" applyAlignment="1">
      <alignment horizontal="center" vertical="center"/>
    </xf>
    <xf numFmtId="0" fontId="18" fillId="8" borderId="60" xfId="0" applyFont="1" applyFill="1" applyBorder="1" applyAlignment="1">
      <alignment horizontal="center"/>
    </xf>
    <xf numFmtId="0" fontId="7" fillId="0" borderId="60" xfId="0" applyFont="1" applyBorder="1"/>
    <xf numFmtId="0" fontId="7" fillId="0" borderId="135" xfId="0" applyFont="1" applyBorder="1"/>
    <xf numFmtId="0" fontId="14" fillId="7" borderId="124" xfId="0" applyFont="1" applyFill="1" applyBorder="1" applyAlignment="1">
      <alignment horizontal="center" vertical="center" wrapText="1"/>
    </xf>
    <xf numFmtId="0" fontId="9" fillId="0" borderId="125" xfId="0" applyFont="1" applyBorder="1" applyAlignment="1">
      <alignment horizontal="center" vertical="center"/>
    </xf>
    <xf numFmtId="0" fontId="7" fillId="0" borderId="58" xfId="0" applyFont="1" applyBorder="1"/>
    <xf numFmtId="0" fontId="7" fillId="0" borderId="17" xfId="0" applyFont="1" applyBorder="1"/>
    <xf numFmtId="0" fontId="9" fillId="0" borderId="103" xfId="0" applyFont="1" applyBorder="1" applyAlignment="1">
      <alignment horizontal="center" vertical="center"/>
    </xf>
    <xf numFmtId="0" fontId="7" fillId="0" borderId="104" xfId="0" applyFont="1" applyBorder="1"/>
    <xf numFmtId="0" fontId="7" fillId="0" borderId="36" xfId="0" applyFont="1" applyBorder="1"/>
    <xf numFmtId="0" fontId="18" fillId="0" borderId="60" xfId="0" applyFont="1" applyBorder="1" applyAlignment="1">
      <alignment horizontal="center" wrapText="1"/>
    </xf>
    <xf numFmtId="0" fontId="9" fillId="0" borderId="94" xfId="0" applyFont="1" applyBorder="1" applyAlignment="1">
      <alignment horizontal="center" vertical="center"/>
    </xf>
    <xf numFmtId="0" fontId="7" fillId="0" borderId="13" xfId="0" applyFont="1" applyBorder="1"/>
    <xf numFmtId="0" fontId="7" fillId="0" borderId="18" xfId="0" applyFont="1" applyBorder="1"/>
    <xf numFmtId="0" fontId="9" fillId="0" borderId="22" xfId="0" applyFont="1" applyBorder="1" applyAlignment="1">
      <alignment horizontal="center" vertical="center"/>
    </xf>
    <xf numFmtId="0" fontId="7" fillId="0" borderId="35" xfId="0" applyFont="1" applyBorder="1"/>
    <xf numFmtId="0" fontId="18" fillId="8" borderId="60" xfId="0" applyFont="1" applyFill="1" applyBorder="1" applyAlignment="1">
      <alignment horizontal="center" wrapText="1"/>
    </xf>
    <xf numFmtId="0" fontId="18" fillId="0" borderId="63" xfId="0" applyFont="1" applyBorder="1" applyAlignment="1">
      <alignment horizontal="center" wrapText="1"/>
    </xf>
    <xf numFmtId="0" fontId="7" fillId="0" borderId="63" xfId="0" applyFont="1" applyBorder="1"/>
    <xf numFmtId="0" fontId="7" fillId="0" borderId="136" xfId="0" applyFont="1" applyBorder="1"/>
    <xf numFmtId="0" fontId="14" fillId="7" borderId="124" xfId="0" applyFont="1" applyFill="1" applyBorder="1" applyAlignment="1">
      <alignment horizontal="center" vertical="center"/>
    </xf>
    <xf numFmtId="0" fontId="18" fillId="0" borderId="133" xfId="0" applyFont="1" applyBorder="1" applyAlignment="1">
      <alignment horizontal="center" wrapText="1"/>
    </xf>
    <xf numFmtId="0" fontId="7" fillId="0" borderId="133" xfId="0" applyFont="1" applyBorder="1"/>
    <xf numFmtId="0" fontId="7" fillId="0" borderId="134" xfId="0" applyFont="1" applyBorder="1"/>
    <xf numFmtId="0" fontId="9" fillId="0" borderId="2" xfId="0" applyFont="1" applyBorder="1" applyAlignment="1">
      <alignment horizontal="left" vertical="center" wrapText="1"/>
    </xf>
    <xf numFmtId="0" fontId="7" fillId="0" borderId="3" xfId="0" applyFont="1" applyBorder="1"/>
    <xf numFmtId="0" fontId="7" fillId="0" borderId="31" xfId="0" applyFont="1" applyBorder="1"/>
    <xf numFmtId="0" fontId="9" fillId="8" borderId="142" xfId="0" applyFont="1" applyFill="1" applyBorder="1" applyAlignment="1">
      <alignment horizontal="center" vertical="center" wrapText="1"/>
    </xf>
    <xf numFmtId="0" fontId="7" fillId="0" borderId="34" xfId="0" applyFont="1" applyBorder="1"/>
    <xf numFmtId="0" fontId="20" fillId="16" borderId="206" xfId="0" applyFont="1" applyFill="1" applyBorder="1" applyAlignment="1">
      <alignment horizontal="left" vertical="top"/>
    </xf>
    <xf numFmtId="0" fontId="14" fillId="15" borderId="206" xfId="0" applyFont="1" applyFill="1" applyBorder="1" applyAlignment="1">
      <alignment horizontal="center" vertical="center" wrapText="1"/>
    </xf>
    <xf numFmtId="0" fontId="18" fillId="8" borderId="104" xfId="0" applyFont="1" applyFill="1" applyBorder="1" applyAlignment="1">
      <alignment horizontal="center"/>
    </xf>
    <xf numFmtId="0" fontId="7" fillId="0" borderId="138" xfId="0" applyFont="1" applyBorder="1"/>
    <xf numFmtId="0" fontId="9" fillId="0" borderId="23" xfId="0" applyFont="1" applyBorder="1" applyAlignment="1">
      <alignment horizontal="center" vertical="center" wrapText="1"/>
    </xf>
    <xf numFmtId="0" fontId="7" fillId="0" borderId="24" xfId="0" applyFont="1" applyBorder="1"/>
    <xf numFmtId="0" fontId="7" fillId="0" borderId="9" xfId="0" applyFont="1" applyBorder="1"/>
    <xf numFmtId="0" fontId="7" fillId="0" borderId="27" xfId="0" applyFont="1" applyBorder="1"/>
    <xf numFmtId="0" fontId="7" fillId="0" borderId="28" xfId="0" applyFont="1" applyBorder="1"/>
    <xf numFmtId="0" fontId="7" fillId="0" borderId="125" xfId="0" applyFont="1" applyBorder="1"/>
    <xf numFmtId="0" fontId="9" fillId="8" borderId="142" xfId="0" applyFont="1" applyFill="1" applyBorder="1" applyAlignment="1">
      <alignment horizontal="center" vertical="center"/>
    </xf>
    <xf numFmtId="0" fontId="9" fillId="0" borderId="87" xfId="0" applyFont="1" applyBorder="1" applyAlignment="1">
      <alignment horizontal="center" vertical="center" wrapText="1"/>
    </xf>
    <xf numFmtId="0" fontId="7" fillId="0" borderId="32" xfId="0" applyFont="1" applyBorder="1"/>
    <xf numFmtId="0" fontId="9" fillId="8" borderId="22" xfId="0" applyFont="1" applyFill="1" applyBorder="1" applyAlignment="1">
      <alignment horizontal="center" vertical="center" wrapText="1"/>
    </xf>
    <xf numFmtId="166" fontId="9" fillId="13" borderId="141" xfId="0" applyNumberFormat="1" applyFont="1" applyFill="1" applyBorder="1" applyAlignment="1">
      <alignment horizontal="center" vertical="center"/>
    </xf>
    <xf numFmtId="0" fontId="7" fillId="0" borderId="143" xfId="0" applyFont="1" applyBorder="1"/>
    <xf numFmtId="0" fontId="9" fillId="16" borderId="206" xfId="0" applyFont="1" applyFill="1" applyBorder="1" applyAlignment="1">
      <alignment horizontal="center" vertical="center" wrapText="1"/>
    </xf>
    <xf numFmtId="0" fontId="9" fillId="0" borderId="94" xfId="0" applyFont="1" applyBorder="1" applyAlignment="1">
      <alignment horizontal="center" vertical="center" wrapText="1"/>
    </xf>
    <xf numFmtId="166" fontId="9" fillId="3" borderId="139" xfId="0" applyNumberFormat="1" applyFont="1" applyFill="1" applyBorder="1" applyAlignment="1">
      <alignment horizontal="center" vertical="center"/>
    </xf>
    <xf numFmtId="0" fontId="7" fillId="0" borderId="29" xfId="0" applyFont="1" applyBorder="1"/>
    <xf numFmtId="0" fontId="7" fillId="0" borderId="140" xfId="0" applyFont="1" applyBorder="1"/>
    <xf numFmtId="0" fontId="18" fillId="0" borderId="102" xfId="0" applyFont="1" applyBorder="1" applyAlignment="1">
      <alignment horizontal="center" vertical="center" wrapText="1"/>
    </xf>
    <xf numFmtId="0" fontId="7" fillId="0" borderId="16" xfId="0" applyFont="1" applyBorder="1"/>
    <xf numFmtId="0" fontId="21" fillId="6" borderId="87" xfId="0" applyFont="1" applyFill="1" applyBorder="1" applyAlignment="1">
      <alignment horizontal="center" vertical="center" wrapText="1"/>
    </xf>
    <xf numFmtId="0" fontId="18" fillId="0" borderId="95" xfId="0" applyFont="1" applyBorder="1" applyAlignment="1">
      <alignment horizontal="center" vertical="center" wrapText="1"/>
    </xf>
    <xf numFmtId="0" fontId="11" fillId="0" borderId="0" xfId="0" applyFont="1" applyAlignment="1">
      <alignment horizontal="left" wrapText="1"/>
    </xf>
    <xf numFmtId="0" fontId="18" fillId="0" borderId="89" xfId="0" applyFont="1" applyBorder="1" applyAlignment="1">
      <alignment wrapText="1"/>
    </xf>
    <xf numFmtId="0" fontId="7" fillId="0" borderId="90" xfId="0" applyFont="1" applyBorder="1"/>
    <xf numFmtId="0" fontId="7" fillId="0" borderId="91" xfId="0" applyFont="1" applyBorder="1"/>
    <xf numFmtId="0" fontId="7" fillId="0" borderId="92" xfId="0" applyFont="1" applyBorder="1"/>
    <xf numFmtId="0" fontId="7" fillId="0" borderId="93" xfId="0" applyFont="1" applyBorder="1"/>
    <xf numFmtId="0" fontId="7" fillId="0" borderId="4" xfId="0" applyFont="1" applyBorder="1"/>
    <xf numFmtId="0" fontId="7" fillId="0" borderId="5" xfId="0" applyFont="1" applyBorder="1"/>
    <xf numFmtId="0" fontId="7" fillId="0" borderId="6" xfId="0" applyFont="1" applyBorder="1"/>
    <xf numFmtId="0" fontId="21" fillId="0" borderId="94" xfId="0" applyFont="1" applyBorder="1" applyAlignment="1">
      <alignment horizontal="center" vertical="center" wrapText="1"/>
    </xf>
    <xf numFmtId="0" fontId="21" fillId="0" borderId="22" xfId="0" applyFont="1" applyBorder="1" applyAlignment="1">
      <alignment horizontal="center" vertical="center" wrapText="1"/>
    </xf>
    <xf numFmtId="0" fontId="21" fillId="6" borderId="103" xfId="0" applyFont="1" applyFill="1" applyBorder="1" applyAlignment="1">
      <alignment horizontal="center" vertical="center" wrapText="1"/>
    </xf>
    <xf numFmtId="0" fontId="14" fillId="7" borderId="108" xfId="0" applyFont="1" applyFill="1" applyBorder="1" applyAlignment="1">
      <alignment horizontal="center" vertical="center" wrapText="1"/>
    </xf>
    <xf numFmtId="0" fontId="7" fillId="0" borderId="109" xfId="0" applyFont="1" applyBorder="1"/>
    <xf numFmtId="0" fontId="7" fillId="0" borderId="110" xfId="0" applyFont="1" applyBorder="1"/>
    <xf numFmtId="0" fontId="18" fillId="0" borderId="116" xfId="0" applyFont="1" applyBorder="1" applyAlignment="1">
      <alignment horizontal="center" vertical="center" wrapText="1"/>
    </xf>
    <xf numFmtId="0" fontId="7" fillId="0" borderId="115" xfId="0" applyFont="1" applyBorder="1"/>
    <xf numFmtId="165" fontId="18" fillId="0" borderId="116" xfId="0" applyNumberFormat="1" applyFont="1" applyBorder="1" applyAlignment="1">
      <alignment horizontal="center" vertical="center" wrapText="1"/>
    </xf>
    <xf numFmtId="0" fontId="7" fillId="0" borderId="117" xfId="0" applyFont="1" applyBorder="1"/>
    <xf numFmtId="0" fontId="18" fillId="0" borderId="113" xfId="0" applyFont="1" applyBorder="1" applyAlignment="1">
      <alignment horizontal="center" vertical="center" wrapText="1"/>
    </xf>
    <xf numFmtId="0" fontId="7" fillId="0" borderId="114" xfId="0" applyFont="1" applyBorder="1"/>
    <xf numFmtId="0" fontId="18" fillId="8" borderId="113" xfId="0" applyFont="1" applyFill="1" applyBorder="1" applyAlignment="1">
      <alignment horizontal="center" vertical="center"/>
    </xf>
    <xf numFmtId="0" fontId="18" fillId="8" borderId="116" xfId="0" applyFont="1" applyFill="1" applyBorder="1" applyAlignment="1">
      <alignment horizontal="center" vertical="center"/>
    </xf>
    <xf numFmtId="165" fontId="18" fillId="8" borderId="116" xfId="0" applyNumberFormat="1" applyFont="1" applyFill="1" applyBorder="1" applyAlignment="1">
      <alignment horizontal="center" vertical="center"/>
    </xf>
    <xf numFmtId="0" fontId="14" fillId="7" borderId="25" xfId="0" applyFont="1" applyFill="1" applyBorder="1" applyAlignment="1">
      <alignment horizontal="center" vertical="center" wrapText="1"/>
    </xf>
    <xf numFmtId="0" fontId="7" fillId="0" borderId="26" xfId="0" applyFont="1" applyBorder="1"/>
    <xf numFmtId="0" fontId="7" fillId="0" borderId="12" xfId="0" applyFont="1" applyBorder="1"/>
    <xf numFmtId="165" fontId="14" fillId="7" borderId="108" xfId="0" applyNumberFormat="1" applyFont="1" applyFill="1" applyBorder="1" applyAlignment="1">
      <alignment horizontal="center" vertical="center" wrapText="1"/>
    </xf>
    <xf numFmtId="165" fontId="18" fillId="0" borderId="118" xfId="0" applyNumberFormat="1" applyFont="1" applyBorder="1" applyAlignment="1">
      <alignment horizontal="center" vertical="center" wrapText="1"/>
    </xf>
    <xf numFmtId="0" fontId="7" fillId="0" borderId="119" xfId="0" applyFont="1" applyBorder="1"/>
    <xf numFmtId="0" fontId="9" fillId="0" borderId="78" xfId="0" applyFont="1" applyBorder="1" applyAlignment="1">
      <alignment horizontal="center" vertical="center" wrapText="1"/>
    </xf>
    <xf numFmtId="0" fontId="7" fillId="0" borderId="168" xfId="0" applyFont="1" applyBorder="1"/>
    <xf numFmtId="0" fontId="7" fillId="0" borderId="86" xfId="0" applyFont="1" applyBorder="1"/>
    <xf numFmtId="0" fontId="9" fillId="0" borderId="78" xfId="0" applyFont="1" applyBorder="1" applyAlignment="1">
      <alignment horizontal="center" vertical="center"/>
    </xf>
    <xf numFmtId="0" fontId="11" fillId="0" borderId="57" xfId="0" applyFont="1" applyBorder="1" applyAlignment="1">
      <alignment horizontal="left" wrapText="1"/>
    </xf>
    <xf numFmtId="0" fontId="7" fillId="0" borderId="56" xfId="0" applyFont="1" applyBorder="1"/>
    <xf numFmtId="0" fontId="7" fillId="0" borderId="53" xfId="0" applyFont="1" applyBorder="1"/>
    <xf numFmtId="0" fontId="27" fillId="3" borderId="152" xfId="0" applyFont="1" applyFill="1" applyBorder="1" applyAlignment="1">
      <alignment horizontal="center" vertical="center"/>
    </xf>
    <xf numFmtId="0" fontId="7" fillId="0" borderId="153" xfId="0" applyFont="1" applyBorder="1"/>
    <xf numFmtId="0" fontId="7" fillId="0" borderId="154" xfId="0" applyFont="1" applyBorder="1"/>
    <xf numFmtId="0" fontId="7" fillId="0" borderId="49" xfId="0" applyFont="1" applyBorder="1"/>
    <xf numFmtId="0" fontId="7" fillId="0" borderId="146" xfId="0" applyFont="1" applyBorder="1"/>
    <xf numFmtId="0" fontId="7" fillId="0" borderId="148" xfId="0" applyFont="1" applyBorder="1"/>
    <xf numFmtId="0" fontId="2" fillId="9" borderId="0" xfId="0" applyFont="1" applyFill="1" applyAlignment="1">
      <alignment horizontal="center"/>
    </xf>
    <xf numFmtId="0" fontId="7" fillId="0" borderId="52" xfId="0" applyFont="1" applyBorder="1"/>
    <xf numFmtId="0" fontId="7" fillId="0" borderId="145" xfId="0" applyFont="1" applyBorder="1"/>
    <xf numFmtId="0" fontId="7" fillId="0" borderId="147" xfId="0" applyFont="1" applyBorder="1"/>
    <xf numFmtId="0" fontId="7" fillId="0" borderId="149" xfId="0" applyFont="1" applyBorder="1"/>
    <xf numFmtId="0" fontId="7" fillId="0" borderId="150" xfId="0" applyFont="1" applyBorder="1"/>
    <xf numFmtId="0" fontId="9" fillId="0" borderId="45" xfId="0" applyFont="1" applyBorder="1" applyAlignment="1">
      <alignment horizontal="left" vertical="top"/>
    </xf>
    <xf numFmtId="0" fontId="7" fillId="0" borderId="46" xfId="0" applyFont="1" applyBorder="1"/>
    <xf numFmtId="0" fontId="7" fillId="0" borderId="47" xfId="0" applyFont="1" applyBorder="1"/>
    <xf numFmtId="0" fontId="7" fillId="0" borderId="42" xfId="0" applyFont="1" applyBorder="1"/>
    <xf numFmtId="0" fontId="7" fillId="0" borderId="151" xfId="0" applyFont="1" applyBorder="1"/>
    <xf numFmtId="0" fontId="7" fillId="0" borderId="48" xfId="0" applyFont="1" applyBorder="1"/>
    <xf numFmtId="0" fontId="8" fillId="10" borderId="45" xfId="0" applyFont="1" applyFill="1" applyBorder="1" applyAlignment="1">
      <alignment horizontal="left" vertical="center"/>
    </xf>
    <xf numFmtId="0" fontId="20" fillId="0" borderId="152" xfId="0" applyFont="1" applyBorder="1" applyAlignment="1">
      <alignment horizontal="left" vertical="top"/>
    </xf>
    <xf numFmtId="0" fontId="11" fillId="0" borderId="152" xfId="0" applyFont="1" applyBorder="1" applyAlignment="1">
      <alignment horizontal="left" wrapText="1"/>
    </xf>
    <xf numFmtId="0" fontId="36" fillId="0" borderId="0" xfId="0" applyFont="1" applyAlignment="1"/>
    <xf numFmtId="0" fontId="20" fillId="0" borderId="187" xfId="0" applyFont="1" applyBorder="1" applyAlignment="1">
      <alignment vertical="top"/>
    </xf>
    <xf numFmtId="0" fontId="7" fillId="0" borderId="187" xfId="0" applyFont="1" applyBorder="1"/>
    <xf numFmtId="0" fontId="14" fillId="7" borderId="190" xfId="0" applyFont="1" applyFill="1" applyBorder="1" applyAlignment="1">
      <alignment horizontal="center"/>
    </xf>
    <xf numFmtId="0" fontId="7" fillId="0" borderId="190" xfId="0" applyFont="1" applyBorder="1"/>
    <xf numFmtId="0" fontId="7" fillId="0" borderId="191" xfId="0" applyFont="1" applyBorder="1"/>
    <xf numFmtId="0" fontId="18" fillId="0" borderId="194" xfId="0" applyFont="1" applyBorder="1" applyAlignment="1">
      <alignment horizontal="center"/>
    </xf>
    <xf numFmtId="0" fontId="7" fillId="0" borderId="194" xfId="0" applyFont="1" applyBorder="1"/>
    <xf numFmtId="0" fontId="7" fillId="0" borderId="195" xfId="0" applyFont="1" applyBorder="1"/>
    <xf numFmtId="0" fontId="18" fillId="0" borderId="133" xfId="0" applyFont="1" applyBorder="1" applyAlignment="1"/>
    <xf numFmtId="0" fontId="18" fillId="0" borderId="60" xfId="0" applyFont="1" applyBorder="1" applyAlignment="1"/>
    <xf numFmtId="0" fontId="18" fillId="8" borderId="60" xfId="0" applyFont="1" applyFill="1" applyBorder="1" applyAlignment="1"/>
    <xf numFmtId="0" fontId="18" fillId="0" borderId="197" xfId="0" applyFont="1" applyBorder="1" applyAlignment="1">
      <alignment horizontal="center"/>
    </xf>
    <xf numFmtId="0" fontId="7" fillId="0" borderId="197" xfId="0" applyFont="1" applyBorder="1"/>
    <xf numFmtId="0" fontId="18" fillId="0" borderId="200" xfId="0" applyFont="1" applyBorder="1" applyAlignment="1">
      <alignment horizontal="center"/>
    </xf>
    <xf numFmtId="0" fontId="18" fillId="0" borderId="63" xfId="0" applyFont="1" applyBorder="1" applyAlignment="1"/>
    <xf numFmtId="0" fontId="18" fillId="8" borderId="201" xfId="0" applyFont="1" applyFill="1" applyBorder="1" applyAlignment="1"/>
    <xf numFmtId="0" fontId="7" fillId="0" borderId="202" xfId="0" applyFont="1" applyBorder="1"/>
    <xf numFmtId="0" fontId="7" fillId="0" borderId="203" xfId="0" applyFont="1" applyBorder="1"/>
    <xf numFmtId="0" fontId="7" fillId="0" borderId="204" xfId="0" applyFont="1" applyBorder="1"/>
    <xf numFmtId="0" fontId="7" fillId="0" borderId="205" xfId="0" applyFont="1" applyBorder="1"/>
    <xf numFmtId="0" fontId="4" fillId="4" borderId="0" xfId="0" applyFont="1" applyFill="1" applyAlignment="1">
      <alignment horizontal="center" vertical="center"/>
    </xf>
    <xf numFmtId="0" fontId="8" fillId="5" borderId="2" xfId="0" applyFont="1" applyFill="1" applyBorder="1" applyAlignment="1">
      <alignment horizontal="left" vertical="center"/>
    </xf>
    <xf numFmtId="0" fontId="9" fillId="0" borderId="4" xfId="0" applyFont="1" applyBorder="1" applyAlignment="1">
      <alignment horizontal="left" vertical="top"/>
    </xf>
    <xf numFmtId="0" fontId="38" fillId="0" borderId="67" xfId="0" applyFont="1" applyBorder="1" applyAlignment="1">
      <alignment horizontal="center" vertical="center"/>
    </xf>
    <xf numFmtId="0" fontId="7" fillId="0" borderId="206" xfId="0" applyFont="1" applyBorder="1"/>
    <xf numFmtId="0" fontId="9" fillId="8" borderId="209" xfId="0" applyFont="1" applyFill="1" applyBorder="1" applyAlignment="1">
      <alignment horizontal="center" vertical="center" wrapText="1"/>
    </xf>
    <xf numFmtId="0" fontId="7" fillId="0" borderId="211" xfId="0" applyFont="1" applyBorder="1"/>
    <xf numFmtId="0" fontId="9" fillId="8" borderId="105" xfId="0" applyFont="1" applyFill="1" applyBorder="1" applyAlignment="1">
      <alignment horizontal="center" vertical="center" wrapText="1"/>
    </xf>
    <xf numFmtId="0" fontId="7" fillId="0" borderId="210" xfId="0" applyFont="1" applyBorder="1"/>
    <xf numFmtId="0" fontId="9" fillId="0" borderId="214" xfId="0" applyFont="1" applyBorder="1" applyAlignment="1">
      <alignment vertical="center" wrapText="1"/>
    </xf>
    <xf numFmtId="0" fontId="7" fillId="0" borderId="215" xfId="0" applyFont="1" applyBorder="1"/>
    <xf numFmtId="0" fontId="9" fillId="0" borderId="216" xfId="0" applyFont="1" applyBorder="1" applyAlignment="1">
      <alignment vertical="center" wrapText="1"/>
    </xf>
    <xf numFmtId="0" fontId="7" fillId="0" borderId="217" xfId="0" applyFont="1" applyBorder="1"/>
    <xf numFmtId="0" fontId="14" fillId="7" borderId="68" xfId="0" applyFont="1" applyFill="1" applyBorder="1" applyAlignment="1">
      <alignment vertical="center" wrapText="1"/>
    </xf>
    <xf numFmtId="0" fontId="7" fillId="0" borderId="213" xfId="0" applyFont="1" applyBorder="1"/>
    <xf numFmtId="0" fontId="14" fillId="7" borderId="68" xfId="0" applyFont="1" applyFill="1" applyBorder="1" applyAlignment="1">
      <alignment vertical="center"/>
    </xf>
    <xf numFmtId="0" fontId="44" fillId="0" borderId="220" xfId="0" applyFont="1" applyBorder="1" applyAlignment="1">
      <alignment horizontal="center" vertical="center"/>
    </xf>
    <xf numFmtId="0" fontId="50" fillId="0" borderId="222" xfId="0" applyFont="1" applyBorder="1" applyAlignment="1">
      <alignment horizontal="center" vertical="center"/>
    </xf>
    <xf numFmtId="0" fontId="50" fillId="0" borderId="223" xfId="0" applyFont="1" applyBorder="1" applyAlignment="1">
      <alignment horizontal="center" vertical="center"/>
    </xf>
    <xf numFmtId="0" fontId="50" fillId="0" borderId="224" xfId="0" applyFont="1" applyBorder="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762000</xdr:colOff>
      <xdr:row>1</xdr:row>
      <xdr:rowOff>38100</xdr:rowOff>
    </xdr:from>
    <xdr:ext cx="1114425" cy="1057275"/>
    <xdr:pic>
      <xdr:nvPicPr>
        <xdr:cNvPr id="2" name="image1.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180975</xdr:colOff>
      <xdr:row>0</xdr:row>
      <xdr:rowOff>276225</xdr:rowOff>
    </xdr:from>
    <xdr:ext cx="1123950" cy="1066800"/>
    <xdr:pic>
      <xdr:nvPicPr>
        <xdr:cNvPr id="2" name="image5.png" title="Image">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8</xdr:col>
      <xdr:colOff>895350</xdr:colOff>
      <xdr:row>1</xdr:row>
      <xdr:rowOff>19050</xdr:rowOff>
    </xdr:from>
    <xdr:ext cx="1133475" cy="1076325"/>
    <xdr:pic>
      <xdr:nvPicPr>
        <xdr:cNvPr id="2" name="image4.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9</xdr:col>
      <xdr:colOff>752475</xdr:colOff>
      <xdr:row>1</xdr:row>
      <xdr:rowOff>28575</xdr:rowOff>
    </xdr:from>
    <xdr:ext cx="1123950" cy="1066800"/>
    <xdr:pic>
      <xdr:nvPicPr>
        <xdr:cNvPr id="2" name="image5.png" title="Image">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5</xdr:col>
      <xdr:colOff>590550</xdr:colOff>
      <xdr:row>1</xdr:row>
      <xdr:rowOff>0</xdr:rowOff>
    </xdr:from>
    <xdr:ext cx="1181100" cy="1114425"/>
    <xdr:pic>
      <xdr:nvPicPr>
        <xdr:cNvPr id="2" name="image6.png" title="Image">
          <a:extLst>
            <a:ext uri="{FF2B5EF4-FFF2-40B4-BE49-F238E27FC236}">
              <a16:creationId xmlns:a16="http://schemas.microsoft.com/office/drawing/2014/main" id="{00000000-0008-0000-0B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person displayName="Matt Stebbings" id="{35E03547-9E0A-4234-B4B0-CA8EE42B65AE}" userId="S::matt.stebbings@suffolkfa.com::598094b6-d37d-40b1-8432-6c6d3c32431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8" dT="2023-03-29T11:02:38.76" personId="{35E03547-9E0A-4234-B4B0-CA8EE42B65AE}" id="{228DA2BA-A036-4885-94A3-A405F30761D5}">
    <text>INCLUDES PITCH MAINTENANCE AND BELOW</text>
  </threadedComment>
  <threadedComment ref="A47" dT="2022-08-11T09:27:11.19" personId="{35E03547-9E0A-4234-B4B0-CA8EE42B65AE}" id="{F6766DE0-5B16-45CB-9630-91F58A97A2DD}">
    <text>£1 per medal each</text>
  </threadedComment>
</ThreadedComment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13"/>
  <sheetViews>
    <sheetView workbookViewId="0"/>
  </sheetViews>
  <sheetFormatPr defaultColWidth="12.6640625" defaultRowHeight="15" customHeight="1"/>
  <sheetData>
    <row r="1" spans="1:1" ht="15" customHeight="1">
      <c r="A1" t="s">
        <v>5</v>
      </c>
    </row>
    <row r="2" spans="1:1" ht="15" customHeight="1">
      <c r="A2" t="s">
        <v>6</v>
      </c>
    </row>
    <row r="3" spans="1:1" ht="15" customHeight="1">
      <c r="A3" t="s">
        <v>7</v>
      </c>
    </row>
    <row r="4" spans="1:1" ht="15" customHeight="1">
      <c r="A4" t="s">
        <v>11</v>
      </c>
    </row>
    <row r="5" spans="1:1" ht="15" customHeight="1">
      <c r="A5" t="s">
        <v>8</v>
      </c>
    </row>
    <row r="6" spans="1:1" ht="15" customHeight="1">
      <c r="A6" t="s">
        <v>12</v>
      </c>
    </row>
    <row r="7" spans="1:1" ht="15" customHeight="1">
      <c r="A7" t="s">
        <v>13</v>
      </c>
    </row>
    <row r="8" spans="1:1" ht="15" customHeight="1">
      <c r="A8" t="s">
        <v>14</v>
      </c>
    </row>
    <row r="9" spans="1:1" ht="15" customHeight="1">
      <c r="A9" t="s">
        <v>15</v>
      </c>
    </row>
    <row r="10" spans="1:1" ht="15" customHeight="1">
      <c r="A10" t="s">
        <v>16</v>
      </c>
    </row>
    <row r="11" spans="1:1" ht="15" customHeight="1">
      <c r="A11" t="s">
        <v>17</v>
      </c>
    </row>
    <row r="12" spans="1:1" ht="15" customHeight="1">
      <c r="A12" t="s">
        <v>9</v>
      </c>
    </row>
    <row r="13" spans="1:1" ht="15" customHeight="1">
      <c r="A13" t="s">
        <v>10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4BACC6"/>
  </sheetPr>
  <dimension ref="A1:T46"/>
  <sheetViews>
    <sheetView showGridLines="0" tabSelected="1" workbookViewId="0">
      <selection activeCell="E12" sqref="E12"/>
    </sheetView>
  </sheetViews>
  <sheetFormatPr defaultColWidth="12.6640625" defaultRowHeight="15" customHeight="1"/>
  <cols>
    <col min="1" max="1" width="4.44140625" customWidth="1"/>
    <col min="2" max="2" width="21.33203125" customWidth="1"/>
    <col min="3" max="3" width="27.33203125" customWidth="1"/>
    <col min="4" max="4" width="7.6640625" bestFit="1" customWidth="1"/>
    <col min="5" max="8" width="8" customWidth="1"/>
    <col min="9" max="9" width="28.88671875" customWidth="1"/>
    <col min="10" max="10" width="7.6640625" hidden="1" customWidth="1"/>
    <col min="11" max="20" width="7.6640625" customWidth="1"/>
  </cols>
  <sheetData>
    <row r="1" spans="1:20" ht="21.75" customHeight="1">
      <c r="A1" s="328" t="s">
        <v>349</v>
      </c>
      <c r="B1" s="329"/>
      <c r="C1" s="329"/>
      <c r="D1" s="329"/>
      <c r="E1" s="329"/>
      <c r="F1" s="329"/>
      <c r="G1" s="329"/>
      <c r="H1" s="329"/>
      <c r="I1" s="329"/>
      <c r="J1" s="329"/>
      <c r="K1" s="329"/>
      <c r="L1" s="329"/>
      <c r="M1" s="329"/>
      <c r="N1" s="329"/>
      <c r="O1" s="329"/>
      <c r="P1" s="329"/>
      <c r="Q1" s="1"/>
      <c r="R1" s="1"/>
      <c r="S1" s="1"/>
      <c r="T1" s="1"/>
    </row>
    <row r="2" spans="1:20" ht="22.5" customHeight="1">
      <c r="A2" s="354"/>
      <c r="B2" s="329"/>
      <c r="C2" s="329"/>
      <c r="D2" s="329"/>
      <c r="E2" s="329"/>
      <c r="F2" s="329"/>
      <c r="G2" s="329"/>
      <c r="H2" s="329"/>
      <c r="I2" s="329"/>
      <c r="J2" s="329"/>
      <c r="K2" s="329"/>
      <c r="L2" s="329"/>
      <c r="M2" s="329"/>
      <c r="N2" s="329"/>
      <c r="O2" s="329"/>
      <c r="P2" s="329"/>
      <c r="Q2" s="4"/>
      <c r="R2" s="4"/>
      <c r="S2" s="4"/>
      <c r="T2" s="4"/>
    </row>
    <row r="3" spans="1:20" ht="22.5" customHeight="1">
      <c r="A3" s="4"/>
      <c r="B3" s="488" t="e">
        <f ca="1">HYPERLINK(_xludf.CONCAT("https://footballfoundation-self.achieveservice.com/service/Project_plan_completion?GsID=",#REF!),"CLICK HERE TO SUBMIT YOUR PROJECT PLAN")</f>
        <v>#NAME?</v>
      </c>
      <c r="C3" s="329"/>
      <c r="D3" s="4"/>
      <c r="E3" s="4"/>
      <c r="F3" s="4"/>
      <c r="G3" s="4"/>
      <c r="H3" s="4"/>
      <c r="I3" s="4"/>
      <c r="J3" s="4"/>
      <c r="K3" s="331" t="str">
        <f>HYPERLINK("http://www.footballfoundation.org.uk/documents/","SUPPORT DOCUMENTATION")</f>
        <v>SUPPORT DOCUMENTATION</v>
      </c>
      <c r="L3" s="329"/>
      <c r="M3" s="329"/>
      <c r="N3" s="332" t="str">
        <f>HYPERLINK("http://www.footballfoundation.org.uk/contact-us/","HELP")</f>
        <v>HELP</v>
      </c>
      <c r="O3" s="329"/>
    </row>
    <row r="4" spans="1:20" ht="22.5" customHeight="1" thickBot="1">
      <c r="A4" s="354"/>
      <c r="B4" s="329"/>
      <c r="C4" s="329"/>
      <c r="D4" s="329"/>
      <c r="E4" s="329"/>
      <c r="F4" s="329"/>
      <c r="G4" s="329"/>
      <c r="H4" s="329"/>
      <c r="I4" s="329"/>
      <c r="J4" s="329"/>
      <c r="K4" s="329"/>
      <c r="L4" s="329"/>
      <c r="M4" s="329"/>
      <c r="N4" s="329"/>
      <c r="O4" s="329"/>
      <c r="P4" s="329"/>
      <c r="Q4" s="4"/>
      <c r="R4" s="4"/>
      <c r="S4" s="4"/>
      <c r="T4" s="4"/>
    </row>
    <row r="5" spans="1:20" ht="56.25" customHeight="1" thickBot="1">
      <c r="A5" s="333"/>
      <c r="B5" s="334"/>
      <c r="C5" s="334"/>
      <c r="D5" s="334"/>
      <c r="E5" s="334"/>
      <c r="F5" s="334"/>
      <c r="G5" s="334"/>
      <c r="H5" s="334"/>
      <c r="I5" s="334"/>
      <c r="J5" s="334"/>
      <c r="K5" s="334"/>
      <c r="L5" s="334"/>
      <c r="M5" s="334"/>
      <c r="N5" s="334"/>
      <c r="O5" s="334"/>
      <c r="P5" s="334"/>
      <c r="Q5" s="2"/>
      <c r="R5" s="2"/>
      <c r="S5" s="2"/>
      <c r="T5" s="2"/>
    </row>
    <row r="6" spans="1:20" ht="11.25" customHeight="1" thickBot="1">
      <c r="A6" s="4"/>
      <c r="B6" s="489" t="s">
        <v>0</v>
      </c>
      <c r="C6" s="380"/>
      <c r="D6" s="380"/>
      <c r="E6" s="380"/>
      <c r="F6" s="380"/>
      <c r="G6" s="380"/>
      <c r="H6" s="380"/>
      <c r="I6" s="380"/>
      <c r="J6" s="380"/>
      <c r="K6" s="380"/>
      <c r="L6" s="380"/>
      <c r="M6" s="380"/>
      <c r="N6" s="380"/>
      <c r="O6" s="380"/>
      <c r="P6" s="380"/>
      <c r="Q6" s="380"/>
      <c r="R6" s="380"/>
      <c r="S6" s="380"/>
      <c r="T6" s="380"/>
    </row>
    <row r="7" spans="1:20" ht="58.5" customHeight="1" thickBot="1">
      <c r="A7" s="4"/>
      <c r="B7" s="490" t="s">
        <v>350</v>
      </c>
      <c r="C7" s="416"/>
      <c r="D7" s="416"/>
      <c r="E7" s="416"/>
      <c r="F7" s="416"/>
      <c r="G7" s="416"/>
      <c r="H7" s="416"/>
      <c r="I7" s="416"/>
      <c r="J7" s="416"/>
      <c r="K7" s="416"/>
      <c r="L7" s="416"/>
      <c r="M7" s="416"/>
      <c r="N7" s="416"/>
      <c r="O7" s="416"/>
      <c r="P7" s="416"/>
      <c r="Q7" s="416"/>
      <c r="R7" s="416"/>
      <c r="S7" s="416"/>
      <c r="T7" s="417"/>
    </row>
    <row r="8" spans="1:20" ht="28.5" customHeight="1">
      <c r="A8" s="4"/>
      <c r="B8" s="344" t="s">
        <v>351</v>
      </c>
      <c r="C8" s="345"/>
      <c r="D8" s="345"/>
      <c r="E8" s="345"/>
      <c r="F8" s="345"/>
      <c r="G8" s="345"/>
      <c r="H8" s="345"/>
      <c r="I8" s="345"/>
      <c r="J8" s="345"/>
      <c r="K8" s="345"/>
      <c r="L8" s="345"/>
      <c r="M8" s="227"/>
      <c r="N8" s="227"/>
      <c r="O8" s="227"/>
      <c r="P8" s="227"/>
      <c r="Q8" s="227"/>
      <c r="R8" s="227"/>
      <c r="S8" s="227"/>
      <c r="T8" s="227"/>
    </row>
    <row r="9" spans="1:20" ht="16.2" thickBot="1">
      <c r="A9" s="4"/>
      <c r="B9" s="491"/>
      <c r="C9" s="345"/>
      <c r="D9" s="345"/>
      <c r="E9" s="345"/>
      <c r="F9" s="345"/>
      <c r="G9" s="345"/>
      <c r="H9" s="345"/>
      <c r="I9" s="492"/>
      <c r="J9" s="227"/>
      <c r="K9" s="227"/>
      <c r="L9" s="227"/>
      <c r="M9" s="227"/>
      <c r="N9" s="227"/>
      <c r="O9" s="227"/>
      <c r="P9" s="227"/>
      <c r="Q9" s="227"/>
      <c r="R9" s="227"/>
      <c r="S9" s="227"/>
      <c r="T9" s="227"/>
    </row>
    <row r="10" spans="1:20" ht="19.5" customHeight="1" thickBot="1">
      <c r="A10" s="228"/>
      <c r="B10" s="229" t="s">
        <v>352</v>
      </c>
      <c r="C10" s="230" t="s">
        <v>353</v>
      </c>
      <c r="D10" s="231" t="s">
        <v>2</v>
      </c>
      <c r="E10" s="231" t="s">
        <v>147</v>
      </c>
      <c r="F10" s="231" t="s">
        <v>148</v>
      </c>
      <c r="G10" s="231" t="s">
        <v>149</v>
      </c>
      <c r="H10" s="231" t="s">
        <v>3</v>
      </c>
      <c r="I10" s="232" t="s">
        <v>354</v>
      </c>
      <c r="J10" s="233"/>
      <c r="K10" s="227"/>
      <c r="L10" s="227"/>
      <c r="M10" s="227"/>
      <c r="N10" s="227"/>
      <c r="O10" s="227"/>
      <c r="P10" s="227"/>
      <c r="Q10" s="227"/>
      <c r="R10" s="227"/>
      <c r="S10" s="227"/>
      <c r="T10" s="227"/>
    </row>
    <row r="11" spans="1:20" ht="14.4">
      <c r="A11" s="2"/>
      <c r="B11" s="234" t="s">
        <v>463</v>
      </c>
      <c r="C11" s="235" t="s">
        <v>454</v>
      </c>
      <c r="D11" s="286">
        <v>102000</v>
      </c>
      <c r="E11" s="236">
        <v>106000</v>
      </c>
      <c r="F11" s="236">
        <f t="shared" ref="F11:H11" si="0">E11*1.03</f>
        <v>109180</v>
      </c>
      <c r="G11" s="236">
        <f t="shared" si="0"/>
        <v>112455.40000000001</v>
      </c>
      <c r="H11" s="236">
        <f t="shared" si="0"/>
        <v>115829.06200000001</v>
      </c>
      <c r="I11" s="237"/>
      <c r="J11" s="238" t="s">
        <v>355</v>
      </c>
      <c r="K11" s="227"/>
      <c r="L11" s="227"/>
      <c r="M11" s="227"/>
      <c r="N11" s="227"/>
      <c r="O11" s="227"/>
      <c r="P11" s="227"/>
      <c r="Q11" s="227"/>
      <c r="R11" s="227"/>
      <c r="S11" s="227"/>
      <c r="T11" s="227"/>
    </row>
    <row r="12" spans="1:20" ht="14.4">
      <c r="A12" s="241"/>
      <c r="B12" s="495" t="s">
        <v>183</v>
      </c>
      <c r="C12" s="239" t="s">
        <v>356</v>
      </c>
      <c r="D12" s="287">
        <v>5000</v>
      </c>
      <c r="E12" s="236">
        <v>7500</v>
      </c>
      <c r="F12" s="236">
        <v>10000</v>
      </c>
      <c r="G12" s="236">
        <f>F12*1.03</f>
        <v>10300</v>
      </c>
      <c r="H12" s="236">
        <f>G12*1.03</f>
        <v>10609</v>
      </c>
      <c r="I12" s="240"/>
      <c r="J12" s="238" t="s">
        <v>357</v>
      </c>
      <c r="K12" s="227"/>
      <c r="L12" s="227"/>
      <c r="M12" s="227"/>
      <c r="N12" s="227"/>
      <c r="O12" s="227"/>
      <c r="P12" s="227"/>
      <c r="Q12" s="227"/>
      <c r="R12" s="227"/>
      <c r="S12" s="227"/>
      <c r="T12" s="227"/>
    </row>
    <row r="13" spans="1:20" ht="14.4">
      <c r="A13" s="241"/>
      <c r="B13" s="494"/>
      <c r="C13" s="239" t="s">
        <v>358</v>
      </c>
      <c r="D13" s="287">
        <v>0</v>
      </c>
      <c r="E13" s="236">
        <f t="shared" ref="E13:E17" si="1">D13*1.03</f>
        <v>0</v>
      </c>
      <c r="F13" s="236">
        <f t="shared" ref="F13:F17" si="2">E13*1.03</f>
        <v>0</v>
      </c>
      <c r="G13" s="236">
        <f t="shared" ref="G13:G17" si="3">F13*1.03</f>
        <v>0</v>
      </c>
      <c r="H13" s="236">
        <f t="shared" ref="H13:H17" si="4">G13*1.03</f>
        <v>0</v>
      </c>
      <c r="I13" s="240"/>
      <c r="J13" s="238" t="s">
        <v>359</v>
      </c>
      <c r="K13" s="227"/>
      <c r="L13" s="227"/>
      <c r="M13" s="227"/>
      <c r="N13" s="227"/>
      <c r="O13" s="227"/>
      <c r="P13" s="227"/>
      <c r="Q13" s="227"/>
      <c r="R13" s="227"/>
      <c r="S13" s="227"/>
      <c r="T13" s="227"/>
    </row>
    <row r="14" spans="1:20" ht="14.4">
      <c r="A14" s="241"/>
      <c r="B14" s="494"/>
      <c r="C14" s="239" t="s">
        <v>360</v>
      </c>
      <c r="D14" s="287">
        <v>3000</v>
      </c>
      <c r="E14" s="236">
        <v>4000</v>
      </c>
      <c r="F14" s="236">
        <f>E14*1.03</f>
        <v>4120</v>
      </c>
      <c r="G14" s="236">
        <f t="shared" si="3"/>
        <v>4243.6000000000004</v>
      </c>
      <c r="H14" s="236">
        <f t="shared" si="4"/>
        <v>4370.9080000000004</v>
      </c>
      <c r="I14" s="240"/>
      <c r="J14" s="238" t="s">
        <v>361</v>
      </c>
      <c r="K14" s="227"/>
      <c r="L14" s="227"/>
      <c r="M14" s="227"/>
      <c r="N14" s="227"/>
      <c r="O14" s="227"/>
      <c r="P14" s="227"/>
      <c r="Q14" s="227"/>
      <c r="R14" s="227"/>
      <c r="S14" s="227"/>
      <c r="T14" s="227"/>
    </row>
    <row r="15" spans="1:20" ht="14.4">
      <c r="A15" s="241"/>
      <c r="B15" s="494"/>
      <c r="C15" s="239" t="s">
        <v>362</v>
      </c>
      <c r="D15" s="287">
        <f>'Current Predicted'!N19+'Current Predicted'!N20</f>
        <v>7500</v>
      </c>
      <c r="E15" s="236">
        <v>10000</v>
      </c>
      <c r="F15" s="236">
        <v>10000</v>
      </c>
      <c r="G15" s="236">
        <v>10000</v>
      </c>
      <c r="H15" s="236">
        <v>10000</v>
      </c>
      <c r="I15" s="240"/>
      <c r="J15" s="238" t="s">
        <v>363</v>
      </c>
      <c r="K15" s="227"/>
      <c r="L15" s="227"/>
      <c r="M15" s="227"/>
      <c r="N15" s="227"/>
      <c r="O15" s="227"/>
      <c r="P15" s="227"/>
      <c r="Q15" s="227"/>
      <c r="R15" s="227"/>
      <c r="S15" s="227"/>
      <c r="T15" s="227"/>
    </row>
    <row r="16" spans="1:20" ht="14.4">
      <c r="A16" s="241"/>
      <c r="B16" s="494"/>
      <c r="C16" s="239" t="s">
        <v>364</v>
      </c>
      <c r="D16" s="287">
        <v>2000</v>
      </c>
      <c r="E16" s="236">
        <v>2500</v>
      </c>
      <c r="F16" s="236">
        <f>E16*1.03</f>
        <v>2575</v>
      </c>
      <c r="G16" s="236">
        <f t="shared" ref="G16:H16" si="5">F16*1.03</f>
        <v>2652.25</v>
      </c>
      <c r="H16" s="236">
        <f t="shared" si="5"/>
        <v>2731.8175000000001</v>
      </c>
      <c r="I16" s="240"/>
      <c r="J16" s="238" t="s">
        <v>365</v>
      </c>
      <c r="K16" s="227"/>
      <c r="L16" s="227"/>
      <c r="M16" s="227"/>
      <c r="N16" s="227"/>
      <c r="O16" s="227"/>
      <c r="P16" s="227"/>
      <c r="Q16" s="227"/>
      <c r="R16" s="227"/>
      <c r="S16" s="227"/>
      <c r="T16" s="227"/>
    </row>
    <row r="17" spans="1:20" thickBot="1">
      <c r="A17" s="241"/>
      <c r="B17" s="496"/>
      <c r="C17" s="239" t="s">
        <v>166</v>
      </c>
      <c r="D17" s="287">
        <v>0</v>
      </c>
      <c r="E17" s="236">
        <f t="shared" si="1"/>
        <v>0</v>
      </c>
      <c r="F17" s="236">
        <f t="shared" si="2"/>
        <v>0</v>
      </c>
      <c r="G17" s="236">
        <f t="shared" si="3"/>
        <v>0</v>
      </c>
      <c r="H17" s="236">
        <f t="shared" si="4"/>
        <v>0</v>
      </c>
      <c r="I17" s="240"/>
      <c r="J17" s="238" t="s">
        <v>366</v>
      </c>
      <c r="K17" s="227"/>
      <c r="L17" s="227"/>
      <c r="M17" s="227"/>
      <c r="N17" s="227"/>
      <c r="O17" s="227"/>
      <c r="P17" s="227"/>
      <c r="Q17" s="227"/>
      <c r="R17" s="227"/>
      <c r="S17" s="227"/>
      <c r="T17" s="227"/>
    </row>
    <row r="18" spans="1:20" ht="15.75" customHeight="1" thickBot="1">
      <c r="A18" s="2"/>
      <c r="B18" s="107"/>
      <c r="C18" s="242" t="s">
        <v>367</v>
      </c>
      <c r="D18" s="243">
        <f>SUM(D11:D17)</f>
        <v>119500</v>
      </c>
      <c r="E18" s="243">
        <f>SUM(E11:E17)</f>
        <v>130000</v>
      </c>
      <c r="F18" s="243">
        <f>SUM(F11:F17)</f>
        <v>135875</v>
      </c>
      <c r="G18" s="243">
        <f>SUM(G11:G17)</f>
        <v>139651.25</v>
      </c>
      <c r="H18" s="243">
        <f>SUM(H11:H17)</f>
        <v>143540.78750000001</v>
      </c>
      <c r="I18" s="244"/>
      <c r="J18" s="227"/>
      <c r="K18" s="227"/>
      <c r="L18" s="227"/>
      <c r="M18" s="227"/>
      <c r="N18" s="227"/>
      <c r="O18" s="227"/>
      <c r="P18" s="227"/>
      <c r="Q18" s="227"/>
      <c r="R18" s="227"/>
      <c r="S18" s="227"/>
      <c r="T18" s="227"/>
    </row>
    <row r="19" spans="1:20" ht="15.75" customHeight="1">
      <c r="A19" s="2"/>
      <c r="B19" s="2"/>
      <c r="C19" s="55"/>
      <c r="D19" s="245"/>
      <c r="E19" s="245"/>
      <c r="F19" s="245"/>
      <c r="G19" s="245"/>
      <c r="H19" s="245"/>
      <c r="I19" s="246"/>
      <c r="J19" s="227"/>
      <c r="K19" s="227"/>
      <c r="L19" s="227"/>
      <c r="M19" s="227"/>
      <c r="N19" s="227"/>
      <c r="O19" s="227"/>
      <c r="P19" s="227"/>
      <c r="Q19" s="227"/>
      <c r="R19" s="227"/>
      <c r="S19" s="227"/>
      <c r="T19" s="227"/>
    </row>
    <row r="20" spans="1:20" ht="15" customHeight="1">
      <c r="A20" s="4"/>
      <c r="B20" s="2"/>
      <c r="C20" s="55"/>
      <c r="D20" s="245"/>
      <c r="E20" s="245"/>
      <c r="F20" s="245"/>
      <c r="G20" s="245"/>
      <c r="H20" s="245"/>
      <c r="I20" s="246"/>
      <c r="J20" s="227"/>
      <c r="K20" s="227"/>
      <c r="L20" s="227"/>
      <c r="M20" s="227"/>
      <c r="N20" s="227"/>
      <c r="O20" s="227"/>
      <c r="P20" s="227"/>
      <c r="Q20" s="227"/>
      <c r="R20" s="227"/>
      <c r="S20" s="227"/>
      <c r="T20" s="227"/>
    </row>
    <row r="21" spans="1:20" ht="28.5" customHeight="1">
      <c r="A21" s="4"/>
      <c r="B21" s="344" t="s">
        <v>368</v>
      </c>
      <c r="C21" s="345"/>
      <c r="D21" s="345"/>
      <c r="E21" s="345"/>
      <c r="F21" s="345"/>
      <c r="G21" s="345"/>
      <c r="H21" s="345"/>
      <c r="I21" s="345"/>
      <c r="J21" s="345"/>
      <c r="K21" s="345"/>
      <c r="L21" s="345"/>
      <c r="M21" s="227"/>
      <c r="N21" s="227"/>
      <c r="O21" s="227"/>
      <c r="P21" s="227"/>
      <c r="Q21" s="227"/>
      <c r="R21" s="227"/>
      <c r="S21" s="227"/>
      <c r="T21" s="227"/>
    </row>
    <row r="22" spans="1:20" ht="16.2" thickBot="1">
      <c r="A22" s="4"/>
      <c r="B22" s="491"/>
      <c r="C22" s="345"/>
      <c r="D22" s="345"/>
      <c r="E22" s="345"/>
      <c r="F22" s="345"/>
      <c r="G22" s="345"/>
      <c r="H22" s="345"/>
      <c r="I22" s="492"/>
      <c r="J22" s="227"/>
      <c r="K22" s="227"/>
      <c r="L22" s="227"/>
      <c r="M22" s="227"/>
      <c r="N22" s="227"/>
      <c r="O22" s="227"/>
      <c r="P22" s="227"/>
      <c r="Q22" s="227"/>
      <c r="R22" s="227"/>
      <c r="S22" s="227"/>
      <c r="T22" s="227"/>
    </row>
    <row r="23" spans="1:20" ht="15.75" customHeight="1" thickBot="1">
      <c r="A23" s="228"/>
      <c r="B23" s="229" t="s">
        <v>352</v>
      </c>
      <c r="C23" s="247" t="s">
        <v>369</v>
      </c>
      <c r="D23" s="231" t="s">
        <v>2</v>
      </c>
      <c r="E23" s="231" t="s">
        <v>147</v>
      </c>
      <c r="F23" s="231" t="s">
        <v>148</v>
      </c>
      <c r="G23" s="231" t="s">
        <v>149</v>
      </c>
      <c r="H23" s="231" t="s">
        <v>3</v>
      </c>
      <c r="I23" s="232" t="s">
        <v>354</v>
      </c>
      <c r="J23" s="233"/>
      <c r="K23" s="227"/>
      <c r="L23" s="227"/>
      <c r="M23" s="227"/>
      <c r="N23" s="227"/>
      <c r="O23" s="227"/>
      <c r="P23" s="227"/>
      <c r="Q23" s="227"/>
      <c r="R23" s="227"/>
      <c r="S23" s="227"/>
      <c r="T23" s="227"/>
    </row>
    <row r="24" spans="1:20" ht="15.75" customHeight="1">
      <c r="A24" s="241"/>
      <c r="B24" s="493" t="s">
        <v>421</v>
      </c>
      <c r="C24" s="235" t="s">
        <v>455</v>
      </c>
      <c r="D24" s="236">
        <v>45200</v>
      </c>
      <c r="E24" s="236">
        <f>D24*1.03</f>
        <v>46556</v>
      </c>
      <c r="F24" s="236">
        <f t="shared" ref="F24:H24" si="6">E24*1.03</f>
        <v>47952.68</v>
      </c>
      <c r="G24" s="236">
        <f t="shared" si="6"/>
        <v>49391.260399999999</v>
      </c>
      <c r="H24" s="236">
        <f t="shared" si="6"/>
        <v>50872.998211999999</v>
      </c>
      <c r="I24" s="291"/>
      <c r="J24" s="238" t="s">
        <v>370</v>
      </c>
      <c r="K24" s="227"/>
      <c r="L24" s="227"/>
      <c r="M24" s="227"/>
      <c r="N24" s="227"/>
      <c r="O24" s="227"/>
      <c r="P24" s="227"/>
      <c r="Q24" s="227"/>
      <c r="R24" s="227"/>
      <c r="S24" s="227"/>
      <c r="T24" s="227"/>
    </row>
    <row r="25" spans="1:20" ht="15.75" customHeight="1">
      <c r="A25" s="241"/>
      <c r="B25" s="494"/>
      <c r="C25" s="239" t="s">
        <v>423</v>
      </c>
      <c r="D25" s="236">
        <v>350</v>
      </c>
      <c r="E25" s="236">
        <f t="shared" ref="E25:H25" si="7">D25*1.03</f>
        <v>360.5</v>
      </c>
      <c r="F25" s="236">
        <f t="shared" si="7"/>
        <v>371.315</v>
      </c>
      <c r="G25" s="236">
        <f t="shared" si="7"/>
        <v>382.45445000000001</v>
      </c>
      <c r="H25" s="236">
        <f t="shared" si="7"/>
        <v>393.92808350000001</v>
      </c>
      <c r="I25" s="240"/>
      <c r="J25" s="238" t="s">
        <v>371</v>
      </c>
      <c r="K25" s="227"/>
      <c r="L25" s="227"/>
      <c r="M25" s="227"/>
      <c r="N25" s="227"/>
      <c r="O25" s="227"/>
      <c r="P25" s="227"/>
      <c r="Q25" s="227"/>
      <c r="R25" s="227"/>
      <c r="S25" s="227"/>
      <c r="T25" s="227"/>
    </row>
    <row r="26" spans="1:20" ht="15.75" customHeight="1">
      <c r="A26" s="241"/>
      <c r="B26" s="495" t="s">
        <v>456</v>
      </c>
      <c r="C26" s="239" t="s">
        <v>426</v>
      </c>
      <c r="D26" s="236">
        <v>7500</v>
      </c>
      <c r="E26" s="236">
        <v>9013</v>
      </c>
      <c r="F26" s="236">
        <f t="shared" ref="F26:H26" si="8">E26*1.03</f>
        <v>9283.39</v>
      </c>
      <c r="G26" s="236">
        <f t="shared" si="8"/>
        <v>9561.8917000000001</v>
      </c>
      <c r="H26" s="236">
        <f t="shared" si="8"/>
        <v>9848.7484509999995</v>
      </c>
      <c r="I26" s="240"/>
      <c r="J26" s="238" t="s">
        <v>372</v>
      </c>
      <c r="K26" s="227"/>
      <c r="L26" s="227"/>
      <c r="M26" s="227"/>
      <c r="N26" s="227"/>
      <c r="O26" s="227"/>
      <c r="P26" s="227"/>
      <c r="Q26" s="227"/>
      <c r="R26" s="227"/>
      <c r="S26" s="227"/>
      <c r="T26" s="227"/>
    </row>
    <row r="27" spans="1:20" ht="15.75" customHeight="1">
      <c r="A27" s="241"/>
      <c r="B27" s="494"/>
      <c r="C27" s="250" t="s">
        <v>457</v>
      </c>
      <c r="D27" s="236">
        <v>18000</v>
      </c>
      <c r="E27" s="236">
        <v>19570</v>
      </c>
      <c r="F27" s="236">
        <f t="shared" ref="F27:H27" si="9">E27*1.03</f>
        <v>20157.100000000002</v>
      </c>
      <c r="G27" s="236">
        <f t="shared" si="9"/>
        <v>20761.813000000002</v>
      </c>
      <c r="H27" s="236">
        <f t="shared" si="9"/>
        <v>21384.667390000002</v>
      </c>
      <c r="I27" s="240"/>
      <c r="J27" s="238" t="s">
        <v>373</v>
      </c>
      <c r="K27" s="227"/>
      <c r="L27" s="227"/>
      <c r="M27" s="227"/>
      <c r="N27" s="227"/>
      <c r="O27" s="227"/>
      <c r="P27" s="227"/>
      <c r="Q27" s="227"/>
      <c r="R27" s="227"/>
      <c r="S27" s="227"/>
      <c r="T27" s="227"/>
    </row>
    <row r="28" spans="1:20" ht="15.75" customHeight="1">
      <c r="A28" s="241"/>
      <c r="B28" s="496"/>
      <c r="C28" s="239" t="s">
        <v>458</v>
      </c>
      <c r="D28" s="236">
        <v>4000</v>
      </c>
      <c r="E28" s="236">
        <f t="shared" ref="E28:H28" si="10">D28*1.03</f>
        <v>4120</v>
      </c>
      <c r="F28" s="236">
        <f t="shared" si="10"/>
        <v>4243.6000000000004</v>
      </c>
      <c r="G28" s="236">
        <f t="shared" si="10"/>
        <v>4370.9080000000004</v>
      </c>
      <c r="H28" s="236">
        <f t="shared" si="10"/>
        <v>4502.0352400000002</v>
      </c>
      <c r="I28" s="240"/>
      <c r="J28" s="238" t="s">
        <v>374</v>
      </c>
      <c r="K28" s="227"/>
      <c r="L28" s="227"/>
      <c r="M28" s="227"/>
      <c r="N28" s="227"/>
      <c r="O28" s="227"/>
      <c r="P28" s="227"/>
      <c r="Q28" s="227"/>
      <c r="R28" s="227"/>
      <c r="S28" s="227"/>
      <c r="T28" s="227"/>
    </row>
    <row r="29" spans="1:20" ht="15.75" customHeight="1">
      <c r="A29" s="241"/>
      <c r="B29" s="495" t="s">
        <v>461</v>
      </c>
      <c r="C29" s="239" t="s">
        <v>375</v>
      </c>
      <c r="D29" s="236">
        <v>4000</v>
      </c>
      <c r="E29" s="236">
        <f t="shared" ref="E29:H29" si="11">D29*1.03</f>
        <v>4120</v>
      </c>
      <c r="F29" s="236">
        <f t="shared" si="11"/>
        <v>4243.6000000000004</v>
      </c>
      <c r="G29" s="236">
        <f t="shared" si="11"/>
        <v>4370.9080000000004</v>
      </c>
      <c r="H29" s="236">
        <f t="shared" si="11"/>
        <v>4502.0352400000002</v>
      </c>
      <c r="I29" s="240"/>
      <c r="J29" s="238" t="s">
        <v>376</v>
      </c>
      <c r="K29" s="227"/>
      <c r="L29" s="227"/>
      <c r="M29" s="227"/>
      <c r="N29" s="227"/>
      <c r="O29" s="227"/>
      <c r="P29" s="227"/>
      <c r="Q29" s="227"/>
      <c r="R29" s="227"/>
      <c r="S29" s="227"/>
      <c r="T29" s="227"/>
    </row>
    <row r="30" spans="1:20" ht="15.75" customHeight="1">
      <c r="A30" s="241"/>
      <c r="B30" s="494"/>
      <c r="C30" s="239" t="s">
        <v>462</v>
      </c>
      <c r="D30" s="236">
        <v>13450</v>
      </c>
      <c r="E30" s="236">
        <f t="shared" ref="E30:H30" si="12">D30*1.03</f>
        <v>13853.5</v>
      </c>
      <c r="F30" s="236">
        <f t="shared" si="12"/>
        <v>14269.105</v>
      </c>
      <c r="G30" s="236">
        <f t="shared" si="12"/>
        <v>14697.17815</v>
      </c>
      <c r="H30" s="236">
        <f t="shared" si="12"/>
        <v>15138.093494500001</v>
      </c>
      <c r="I30" s="240"/>
      <c r="J30" s="238" t="s">
        <v>377</v>
      </c>
      <c r="K30" s="227"/>
      <c r="L30" s="227"/>
      <c r="M30" s="227"/>
      <c r="N30" s="227"/>
      <c r="O30" s="227"/>
      <c r="P30" s="227"/>
      <c r="Q30" s="227"/>
      <c r="R30" s="227"/>
      <c r="S30" s="227"/>
      <c r="T30" s="227"/>
    </row>
    <row r="31" spans="1:20" ht="15.75" customHeight="1">
      <c r="A31" s="241"/>
      <c r="B31" s="494"/>
      <c r="C31" s="250" t="s">
        <v>459</v>
      </c>
      <c r="D31" s="236">
        <v>720</v>
      </c>
      <c r="E31" s="236">
        <f t="shared" ref="E31:H31" si="13">D31*1.03</f>
        <v>741.6</v>
      </c>
      <c r="F31" s="236">
        <f t="shared" si="13"/>
        <v>763.84800000000007</v>
      </c>
      <c r="G31" s="236">
        <f t="shared" si="13"/>
        <v>786.76344000000006</v>
      </c>
      <c r="H31" s="236">
        <f t="shared" si="13"/>
        <v>810.36634320000007</v>
      </c>
      <c r="I31" s="248"/>
      <c r="J31" s="249"/>
      <c r="K31" s="227"/>
      <c r="L31" s="227"/>
      <c r="M31" s="227"/>
      <c r="N31" s="227"/>
      <c r="O31" s="227"/>
      <c r="P31" s="227"/>
      <c r="Q31" s="227"/>
      <c r="R31" s="227"/>
      <c r="S31" s="227"/>
      <c r="T31" s="227"/>
    </row>
    <row r="32" spans="1:20" ht="15.75" customHeight="1">
      <c r="A32" s="241"/>
      <c r="B32" s="494"/>
      <c r="C32" s="250" t="s">
        <v>460</v>
      </c>
      <c r="D32" s="236">
        <v>4000</v>
      </c>
      <c r="E32" s="236">
        <f t="shared" ref="E32:H32" si="14">D32*1.03</f>
        <v>4120</v>
      </c>
      <c r="F32" s="236">
        <f t="shared" si="14"/>
        <v>4243.6000000000004</v>
      </c>
      <c r="G32" s="236">
        <f t="shared" si="14"/>
        <v>4370.9080000000004</v>
      </c>
      <c r="H32" s="236">
        <f t="shared" si="14"/>
        <v>4502.0352400000002</v>
      </c>
      <c r="I32" s="248"/>
      <c r="J32" s="249"/>
      <c r="K32" s="227"/>
      <c r="L32" s="227"/>
      <c r="M32" s="227"/>
      <c r="N32" s="227"/>
      <c r="O32" s="227"/>
      <c r="P32" s="227"/>
      <c r="Q32" s="227"/>
      <c r="R32" s="227"/>
      <c r="S32" s="227"/>
      <c r="T32" s="227"/>
    </row>
    <row r="33" spans="1:20" ht="15.75" customHeight="1" thickBot="1">
      <c r="A33" s="241"/>
      <c r="B33" s="496"/>
      <c r="C33" s="250" t="s">
        <v>166</v>
      </c>
      <c r="D33" s="287">
        <v>2000</v>
      </c>
      <c r="E33" s="236">
        <f t="shared" ref="E33:H33" si="15">D33*1.03</f>
        <v>2060</v>
      </c>
      <c r="F33" s="236">
        <f t="shared" si="15"/>
        <v>2121.8000000000002</v>
      </c>
      <c r="G33" s="236">
        <f t="shared" si="15"/>
        <v>2185.4540000000002</v>
      </c>
      <c r="H33" s="236">
        <f t="shared" si="15"/>
        <v>2251.0176200000001</v>
      </c>
      <c r="I33" s="240"/>
      <c r="J33" s="238" t="s">
        <v>378</v>
      </c>
      <c r="K33" s="227"/>
      <c r="L33" s="227"/>
      <c r="M33" s="227"/>
      <c r="N33" s="227"/>
      <c r="O33" s="227"/>
      <c r="P33" s="227"/>
      <c r="Q33" s="227"/>
      <c r="R33" s="227"/>
      <c r="S33" s="227"/>
      <c r="T33" s="227"/>
    </row>
    <row r="34" spans="1:20" ht="15.75" customHeight="1" thickBot="1">
      <c r="A34" s="241"/>
      <c r="B34" s="234" t="s">
        <v>159</v>
      </c>
      <c r="C34" s="235" t="s">
        <v>63</v>
      </c>
      <c r="D34" s="236">
        <v>25000</v>
      </c>
      <c r="E34" s="236">
        <v>25000</v>
      </c>
      <c r="F34" s="236">
        <v>25000</v>
      </c>
      <c r="G34" s="236">
        <v>25000</v>
      </c>
      <c r="H34" s="236">
        <v>25000</v>
      </c>
      <c r="I34" s="237"/>
      <c r="J34" s="249" t="s">
        <v>370</v>
      </c>
      <c r="K34" s="227"/>
      <c r="L34" s="227"/>
      <c r="M34" s="227"/>
      <c r="N34" s="227"/>
      <c r="O34" s="227"/>
      <c r="P34" s="227"/>
      <c r="Q34" s="227"/>
      <c r="R34" s="227"/>
      <c r="S34" s="227"/>
      <c r="T34" s="227"/>
    </row>
    <row r="35" spans="1:20" ht="15.75" customHeight="1" thickBot="1">
      <c r="A35" s="241"/>
      <c r="B35" s="129"/>
      <c r="C35" s="251" t="s">
        <v>380</v>
      </c>
      <c r="D35" s="243">
        <f>SUM(D24:D34)</f>
        <v>124220</v>
      </c>
      <c r="E35" s="243">
        <f t="shared" ref="E35:H35" si="16">SUM(E24:E34)</f>
        <v>129514.6</v>
      </c>
      <c r="F35" s="243">
        <f t="shared" si="16"/>
        <v>132650.038</v>
      </c>
      <c r="G35" s="243">
        <f t="shared" si="16"/>
        <v>135879.53913999995</v>
      </c>
      <c r="H35" s="243">
        <f t="shared" si="16"/>
        <v>139205.92531419999</v>
      </c>
      <c r="I35" s="244"/>
      <c r="J35" s="227"/>
      <c r="K35" s="227"/>
      <c r="L35" s="227"/>
      <c r="M35" s="227"/>
      <c r="N35" s="227"/>
      <c r="O35" s="227"/>
      <c r="P35" s="227"/>
      <c r="Q35" s="227"/>
      <c r="R35" s="227"/>
      <c r="S35" s="227"/>
      <c r="T35" s="227"/>
    </row>
    <row r="36" spans="1:20" ht="15.75" customHeight="1">
      <c r="A36" s="2"/>
      <c r="B36" s="2"/>
      <c r="C36" s="55"/>
      <c r="D36" s="2"/>
      <c r="E36" s="2"/>
      <c r="F36" s="2"/>
      <c r="G36" s="2"/>
      <c r="H36" s="2"/>
      <c r="I36" s="246"/>
      <c r="J36" s="227"/>
      <c r="K36" s="227"/>
      <c r="L36" s="227"/>
      <c r="M36" s="227"/>
      <c r="N36" s="227"/>
      <c r="O36" s="227"/>
      <c r="P36" s="227"/>
      <c r="Q36" s="227"/>
      <c r="R36" s="227"/>
      <c r="S36" s="227"/>
      <c r="T36" s="227"/>
    </row>
    <row r="37" spans="1:20" ht="15" customHeight="1">
      <c r="A37" s="4"/>
      <c r="B37" s="2"/>
      <c r="C37" s="55"/>
      <c r="D37" s="245"/>
      <c r="E37" s="245"/>
      <c r="F37" s="245"/>
      <c r="G37" s="245"/>
      <c r="H37" s="245"/>
      <c r="I37" s="246"/>
      <c r="J37" s="227"/>
      <c r="K37" s="227"/>
      <c r="L37" s="227"/>
      <c r="M37" s="227"/>
      <c r="N37" s="227"/>
      <c r="O37" s="227"/>
      <c r="P37" s="227"/>
      <c r="Q37" s="227"/>
      <c r="R37" s="227"/>
      <c r="S37" s="227"/>
      <c r="T37" s="227"/>
    </row>
    <row r="38" spans="1:20" ht="28.5" customHeight="1">
      <c r="A38" s="4"/>
      <c r="B38" s="344" t="s">
        <v>381</v>
      </c>
      <c r="C38" s="345"/>
      <c r="D38" s="345"/>
      <c r="E38" s="345"/>
      <c r="F38" s="345"/>
      <c r="G38" s="345"/>
      <c r="H38" s="345"/>
      <c r="I38" s="345"/>
      <c r="J38" s="345"/>
      <c r="K38" s="345"/>
      <c r="L38" s="345"/>
      <c r="M38" s="227"/>
      <c r="N38" s="227"/>
      <c r="O38" s="227"/>
      <c r="P38" s="227"/>
      <c r="Q38" s="227"/>
      <c r="R38" s="227"/>
      <c r="S38" s="227"/>
      <c r="T38" s="227"/>
    </row>
    <row r="39" spans="1:20" ht="16.2" thickBot="1">
      <c r="A39" s="4"/>
      <c r="B39" s="491"/>
      <c r="C39" s="345"/>
      <c r="D39" s="345"/>
      <c r="E39" s="345"/>
      <c r="F39" s="345"/>
      <c r="G39" s="345"/>
      <c r="H39" s="345"/>
      <c r="I39" s="492"/>
      <c r="J39" s="227"/>
      <c r="K39" s="227"/>
      <c r="L39" s="227"/>
      <c r="M39" s="227"/>
      <c r="N39" s="227"/>
      <c r="O39" s="227"/>
      <c r="P39" s="227"/>
      <c r="Q39" s="227"/>
      <c r="R39" s="227"/>
      <c r="S39" s="227"/>
      <c r="T39" s="227"/>
    </row>
    <row r="40" spans="1:20" ht="15.75" customHeight="1" thickBot="1">
      <c r="A40" s="2"/>
      <c r="B40" s="503" t="s">
        <v>382</v>
      </c>
      <c r="C40" s="502"/>
      <c r="D40" s="94" t="s">
        <v>2</v>
      </c>
      <c r="E40" s="94" t="s">
        <v>147</v>
      </c>
      <c r="F40" s="94" t="s">
        <v>148</v>
      </c>
      <c r="G40" s="94" t="s">
        <v>149</v>
      </c>
      <c r="H40" s="94" t="s">
        <v>3</v>
      </c>
      <c r="I40" s="246"/>
      <c r="J40" s="227"/>
      <c r="K40" s="227"/>
      <c r="L40" s="227"/>
      <c r="M40" s="227"/>
      <c r="N40" s="227"/>
      <c r="O40" s="227"/>
      <c r="P40" s="227"/>
      <c r="Q40" s="227"/>
      <c r="R40" s="227"/>
      <c r="S40" s="227"/>
      <c r="T40" s="227"/>
    </row>
    <row r="41" spans="1:20" ht="15.75" customHeight="1">
      <c r="A41" s="2"/>
      <c r="B41" s="497" t="s">
        <v>383</v>
      </c>
      <c r="C41" s="498"/>
      <c r="D41" s="252">
        <f>D18</f>
        <v>119500</v>
      </c>
      <c r="E41" s="252">
        <f>E18</f>
        <v>130000</v>
      </c>
      <c r="F41" s="252">
        <f>F18</f>
        <v>135875</v>
      </c>
      <c r="G41" s="252">
        <f>G18</f>
        <v>139651.25</v>
      </c>
      <c r="H41" s="252">
        <f>H18</f>
        <v>143540.78750000001</v>
      </c>
      <c r="I41" s="246"/>
      <c r="J41" s="227"/>
      <c r="K41" s="227"/>
      <c r="L41" s="227"/>
      <c r="M41" s="227"/>
      <c r="N41" s="227"/>
      <c r="O41" s="227"/>
      <c r="P41" s="227"/>
      <c r="Q41" s="227"/>
      <c r="R41" s="227"/>
      <c r="S41" s="227"/>
      <c r="T41" s="227"/>
    </row>
    <row r="42" spans="1:20" ht="15.75" customHeight="1" thickBot="1">
      <c r="A42" s="2"/>
      <c r="B42" s="499" t="s">
        <v>384</v>
      </c>
      <c r="C42" s="500"/>
      <c r="D42" s="253">
        <f t="shared" ref="D42:H42" si="17">D35</f>
        <v>124220</v>
      </c>
      <c r="E42" s="253">
        <f t="shared" si="17"/>
        <v>129514.6</v>
      </c>
      <c r="F42" s="253">
        <f t="shared" si="17"/>
        <v>132650.038</v>
      </c>
      <c r="G42" s="253">
        <f t="shared" si="17"/>
        <v>135879.53913999995</v>
      </c>
      <c r="H42" s="253">
        <f t="shared" si="17"/>
        <v>139205.92531419999</v>
      </c>
      <c r="I42" s="246"/>
      <c r="J42" s="227"/>
      <c r="K42" s="227"/>
      <c r="L42" s="227"/>
      <c r="M42" s="227"/>
      <c r="N42" s="227"/>
      <c r="O42" s="227"/>
      <c r="P42" s="227"/>
      <c r="Q42" s="227"/>
      <c r="R42" s="227"/>
      <c r="S42" s="227"/>
      <c r="T42" s="227"/>
    </row>
    <row r="43" spans="1:20" ht="15.75" customHeight="1" thickBot="1">
      <c r="A43" s="2"/>
      <c r="B43" s="501" t="s">
        <v>385</v>
      </c>
      <c r="C43" s="502"/>
      <c r="D43" s="231">
        <f t="shared" ref="D43:H43" si="18">D41-D42</f>
        <v>-4720</v>
      </c>
      <c r="E43" s="231">
        <f t="shared" si="18"/>
        <v>485.39999999999418</v>
      </c>
      <c r="F43" s="231">
        <f t="shared" si="18"/>
        <v>3224.9619999999995</v>
      </c>
      <c r="G43" s="231">
        <f t="shared" si="18"/>
        <v>3771.7108600000502</v>
      </c>
      <c r="H43" s="231">
        <f t="shared" si="18"/>
        <v>4334.8621858000115</v>
      </c>
      <c r="I43" s="246"/>
      <c r="J43" s="227"/>
      <c r="K43" s="227"/>
      <c r="L43" s="227"/>
      <c r="M43" s="227"/>
      <c r="N43" s="227"/>
      <c r="O43" s="227"/>
      <c r="P43" s="227"/>
      <c r="Q43" s="227"/>
      <c r="R43" s="227"/>
      <c r="S43" s="227"/>
      <c r="T43" s="227"/>
    </row>
    <row r="44" spans="1:20" ht="15.75" customHeight="1">
      <c r="A44" s="227"/>
      <c r="B44" s="227"/>
      <c r="C44" s="227"/>
      <c r="D44" s="227"/>
      <c r="E44" s="227"/>
      <c r="F44" s="227"/>
      <c r="G44" s="227"/>
      <c r="H44" s="227"/>
      <c r="I44" s="227"/>
      <c r="J44" s="227"/>
      <c r="K44" s="227"/>
      <c r="L44" s="227"/>
      <c r="M44" s="227"/>
      <c r="N44" s="227"/>
      <c r="O44" s="227"/>
      <c r="P44" s="227"/>
      <c r="Q44" s="227"/>
      <c r="R44" s="227"/>
      <c r="S44" s="227"/>
      <c r="T44" s="227"/>
    </row>
    <row r="45" spans="1:20" ht="15.75" customHeight="1">
      <c r="A45" s="227"/>
      <c r="B45" s="227"/>
      <c r="C45" s="227"/>
      <c r="D45" s="227"/>
      <c r="E45" s="227"/>
      <c r="F45" s="227"/>
      <c r="G45" s="227"/>
      <c r="H45" s="227"/>
      <c r="I45" s="227"/>
      <c r="J45" s="227"/>
      <c r="K45" s="227"/>
      <c r="L45" s="227"/>
      <c r="M45" s="227"/>
      <c r="N45" s="227"/>
      <c r="O45" s="227"/>
      <c r="P45" s="227"/>
      <c r="Q45" s="227"/>
      <c r="R45" s="227"/>
      <c r="S45" s="227"/>
      <c r="T45" s="227"/>
    </row>
    <row r="46" spans="1:20" ht="15.75" customHeight="1">
      <c r="A46" s="227"/>
      <c r="B46" s="227"/>
      <c r="C46" s="227"/>
      <c r="D46" s="227"/>
      <c r="E46" s="227"/>
      <c r="F46" s="227"/>
      <c r="G46" s="227"/>
      <c r="H46" s="227"/>
      <c r="I46" s="227"/>
      <c r="J46" s="227"/>
      <c r="K46" s="227"/>
      <c r="L46" s="227"/>
      <c r="M46" s="227"/>
      <c r="N46" s="227"/>
      <c r="O46" s="227"/>
      <c r="P46" s="227"/>
      <c r="Q46" s="227"/>
      <c r="R46" s="227"/>
      <c r="S46" s="227"/>
      <c r="T46" s="227"/>
    </row>
  </sheetData>
  <mergeCells count="23">
    <mergeCell ref="B41:C41"/>
    <mergeCell ref="B42:C42"/>
    <mergeCell ref="B43:C43"/>
    <mergeCell ref="B29:B33"/>
    <mergeCell ref="B38:L38"/>
    <mergeCell ref="B39:I39"/>
    <mergeCell ref="B40:C40"/>
    <mergeCell ref="B22:I22"/>
    <mergeCell ref="B24:B25"/>
    <mergeCell ref="B26:B28"/>
    <mergeCell ref="B9:I9"/>
    <mergeCell ref="B12:B17"/>
    <mergeCell ref="B21:L21"/>
    <mergeCell ref="A4:P4"/>
    <mergeCell ref="A5:P5"/>
    <mergeCell ref="B6:T6"/>
    <mergeCell ref="B7:T7"/>
    <mergeCell ref="B8:L8"/>
    <mergeCell ref="A1:P1"/>
    <mergeCell ref="A2:P2"/>
    <mergeCell ref="B3:C3"/>
    <mergeCell ref="K3:M3"/>
    <mergeCell ref="N3:O3"/>
  </mergeCells>
  <pageMargins left="0.7" right="0.7" top="0.75" bottom="0.75" header="0" footer="0"/>
  <pageSetup paperSize="9" orientation="portrait"/>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BD390-873B-46AF-9010-51D7F0C57247}">
  <dimension ref="A1:T89"/>
  <sheetViews>
    <sheetView zoomScale="60" zoomScaleNormal="60" workbookViewId="0">
      <selection activeCell="D43" sqref="D43"/>
    </sheetView>
  </sheetViews>
  <sheetFormatPr defaultColWidth="12.44140625" defaultRowHeight="13.2"/>
  <cols>
    <col min="1" max="1" width="32.44140625" style="258" bestFit="1" customWidth="1"/>
    <col min="2" max="2" width="14.109375" style="258" bestFit="1" customWidth="1"/>
    <col min="3" max="3" width="12.6640625" style="258" bestFit="1" customWidth="1"/>
    <col min="4" max="7" width="12.33203125" style="258" bestFit="1" customWidth="1"/>
    <col min="8" max="8" width="12.6640625" style="258" bestFit="1" customWidth="1"/>
    <col min="9" max="10" width="12.33203125" style="258" bestFit="1" customWidth="1"/>
    <col min="11" max="13" width="12.6640625" style="258" bestFit="1" customWidth="1"/>
    <col min="14" max="14" width="13.88671875" style="258" bestFit="1" customWidth="1"/>
    <col min="15" max="15" width="12.44140625" style="258"/>
    <col min="16" max="16" width="27.33203125" style="258" customWidth="1"/>
    <col min="17" max="16384" width="12.44140625" style="258"/>
  </cols>
  <sheetData>
    <row r="1" spans="1:20" ht="45.6" thickBot="1">
      <c r="A1" s="505" t="s">
        <v>464</v>
      </c>
      <c r="B1" s="506"/>
      <c r="C1" s="506"/>
      <c r="D1" s="506"/>
      <c r="E1" s="506"/>
      <c r="F1" s="506"/>
      <c r="G1" s="506"/>
      <c r="H1" s="506"/>
      <c r="I1" s="506"/>
      <c r="J1" s="506"/>
      <c r="K1" s="506"/>
      <c r="L1" s="506"/>
      <c r="M1" s="506"/>
      <c r="N1" s="507"/>
    </row>
    <row r="2" spans="1:20" ht="37.200000000000003" thickBot="1">
      <c r="A2" s="288" t="s">
        <v>383</v>
      </c>
      <c r="B2" s="289" t="s">
        <v>386</v>
      </c>
      <c r="C2" s="289" t="s">
        <v>387</v>
      </c>
      <c r="D2" s="289" t="s">
        <v>388</v>
      </c>
      <c r="E2" s="289" t="s">
        <v>389</v>
      </c>
      <c r="F2" s="289" t="s">
        <v>390</v>
      </c>
      <c r="G2" s="289" t="s">
        <v>391</v>
      </c>
      <c r="H2" s="289" t="s">
        <v>392</v>
      </c>
      <c r="I2" s="289" t="s">
        <v>393</v>
      </c>
      <c r="J2" s="289" t="s">
        <v>394</v>
      </c>
      <c r="K2" s="289" t="s">
        <v>395</v>
      </c>
      <c r="L2" s="289" t="s">
        <v>396</v>
      </c>
      <c r="M2" s="289" t="s">
        <v>397</v>
      </c>
      <c r="N2" s="290" t="s">
        <v>398</v>
      </c>
    </row>
    <row r="3" spans="1:20" ht="16.2" thickBot="1">
      <c r="A3" s="259" t="s">
        <v>399</v>
      </c>
      <c r="B3" s="260">
        <f>20000/12</f>
        <v>1666.6666666666667</v>
      </c>
      <c r="C3" s="260">
        <f t="shared" ref="C3:M3" si="0">20000/12</f>
        <v>1666.6666666666667</v>
      </c>
      <c r="D3" s="260">
        <f t="shared" si="0"/>
        <v>1666.6666666666667</v>
      </c>
      <c r="E3" s="260">
        <f t="shared" si="0"/>
        <v>1666.6666666666667</v>
      </c>
      <c r="F3" s="260">
        <f t="shared" si="0"/>
        <v>1666.6666666666667</v>
      </c>
      <c r="G3" s="260">
        <f t="shared" si="0"/>
        <v>1666.6666666666667</v>
      </c>
      <c r="H3" s="260">
        <f t="shared" si="0"/>
        <v>1666.6666666666667</v>
      </c>
      <c r="I3" s="260">
        <f t="shared" si="0"/>
        <v>1666.6666666666667</v>
      </c>
      <c r="J3" s="260">
        <f t="shared" si="0"/>
        <v>1666.6666666666667</v>
      </c>
      <c r="K3" s="260">
        <f t="shared" si="0"/>
        <v>1666.6666666666667</v>
      </c>
      <c r="L3" s="260">
        <f t="shared" si="0"/>
        <v>1666.6666666666667</v>
      </c>
      <c r="M3" s="260">
        <f t="shared" si="0"/>
        <v>1666.6666666666667</v>
      </c>
      <c r="N3" s="261">
        <f t="shared" ref="N3:N22" si="1">SUM(B3:M3)</f>
        <v>20000</v>
      </c>
      <c r="O3" s="262"/>
      <c r="P3" s="262"/>
    </row>
    <row r="4" spans="1:20" ht="16.2" thickBot="1">
      <c r="A4" s="259" t="s">
        <v>400</v>
      </c>
      <c r="B4" s="260"/>
      <c r="C4" s="260">
        <f>12750/9</f>
        <v>1416.6666666666667</v>
      </c>
      <c r="D4" s="260">
        <f t="shared" ref="D4:K4" si="2">12750/9</f>
        <v>1416.6666666666667</v>
      </c>
      <c r="E4" s="260">
        <f t="shared" si="2"/>
        <v>1416.6666666666667</v>
      </c>
      <c r="F4" s="260">
        <f t="shared" si="2"/>
        <v>1416.6666666666667</v>
      </c>
      <c r="G4" s="260">
        <f t="shared" si="2"/>
        <v>1416.6666666666667</v>
      </c>
      <c r="H4" s="260">
        <f t="shared" si="2"/>
        <v>1416.6666666666667</v>
      </c>
      <c r="I4" s="260">
        <f t="shared" si="2"/>
        <v>1416.6666666666667</v>
      </c>
      <c r="J4" s="260">
        <f t="shared" si="2"/>
        <v>1416.6666666666667</v>
      </c>
      <c r="K4" s="260">
        <f t="shared" si="2"/>
        <v>1416.6666666666667</v>
      </c>
      <c r="L4" s="260"/>
      <c r="M4" s="260"/>
      <c r="N4" s="261">
        <f>SUM(C4:K4)</f>
        <v>12749.999999999998</v>
      </c>
      <c r="O4" s="262"/>
      <c r="P4" s="262"/>
      <c r="T4" s="258" t="s">
        <v>401</v>
      </c>
    </row>
    <row r="5" spans="1:20" ht="16.2" thickBot="1">
      <c r="A5" s="259" t="s">
        <v>402</v>
      </c>
      <c r="B5" s="263">
        <v>300</v>
      </c>
      <c r="C5" s="263">
        <v>300</v>
      </c>
      <c r="D5" s="263"/>
      <c r="E5" s="263"/>
      <c r="F5" s="263"/>
      <c r="G5" s="263">
        <v>250</v>
      </c>
      <c r="H5" s="263"/>
      <c r="I5" s="263">
        <v>300</v>
      </c>
      <c r="J5" s="263"/>
      <c r="K5" s="263">
        <v>600</v>
      </c>
      <c r="L5" s="263">
        <v>300</v>
      </c>
      <c r="M5" s="263">
        <v>300</v>
      </c>
      <c r="N5" s="261">
        <f t="shared" si="1"/>
        <v>2350</v>
      </c>
    </row>
    <row r="6" spans="1:20" ht="16.2" thickBot="1">
      <c r="A6" s="259" t="s">
        <v>105</v>
      </c>
      <c r="B6" s="264">
        <f>(2*120)*2</f>
        <v>480</v>
      </c>
      <c r="C6" s="264">
        <f t="shared" ref="C6:D6" si="3">(2*120)*2</f>
        <v>480</v>
      </c>
      <c r="D6" s="264">
        <f t="shared" si="3"/>
        <v>480</v>
      </c>
      <c r="E6" s="264"/>
      <c r="F6" s="264"/>
      <c r="G6" s="264"/>
      <c r="H6" s="264"/>
      <c r="I6" s="264"/>
      <c r="J6" s="264">
        <f>(2*120)*2</f>
        <v>480</v>
      </c>
      <c r="K6" s="264">
        <f t="shared" ref="K6:M6" si="4">(2*120)*2</f>
        <v>480</v>
      </c>
      <c r="L6" s="264">
        <f t="shared" si="4"/>
        <v>480</v>
      </c>
      <c r="M6" s="264">
        <f t="shared" si="4"/>
        <v>480</v>
      </c>
      <c r="N6" s="261">
        <f t="shared" si="1"/>
        <v>3360</v>
      </c>
    </row>
    <row r="7" spans="1:20" ht="16.2" thickBot="1">
      <c r="A7" s="259" t="s">
        <v>403</v>
      </c>
      <c r="B7" s="260">
        <v>3750</v>
      </c>
      <c r="C7" s="260">
        <v>3750</v>
      </c>
      <c r="D7" s="260">
        <v>3750</v>
      </c>
      <c r="E7" s="260">
        <v>3750</v>
      </c>
      <c r="F7" s="260">
        <v>3750</v>
      </c>
      <c r="G7" s="260">
        <v>3750</v>
      </c>
      <c r="H7" s="260">
        <v>3750</v>
      </c>
      <c r="I7" s="260">
        <v>3750</v>
      </c>
      <c r="J7" s="260">
        <v>3750</v>
      </c>
      <c r="K7" s="260">
        <v>3750</v>
      </c>
      <c r="L7" s="260">
        <v>3750</v>
      </c>
      <c r="M7" s="260">
        <v>3750</v>
      </c>
      <c r="N7" s="261">
        <f>SUM(B7:M7)</f>
        <v>45000</v>
      </c>
      <c r="P7" s="265"/>
    </row>
    <row r="8" spans="1:20" ht="16.2" thickBot="1">
      <c r="A8" s="259" t="s">
        <v>404</v>
      </c>
      <c r="B8" s="264"/>
      <c r="C8" s="264"/>
      <c r="D8" s="264"/>
      <c r="E8" s="264"/>
      <c r="F8" s="264"/>
      <c r="G8" s="264"/>
      <c r="H8" s="264"/>
      <c r="I8" s="264"/>
      <c r="J8" s="264"/>
      <c r="K8" s="264"/>
      <c r="L8" s="264"/>
      <c r="M8" s="264"/>
      <c r="N8" s="261">
        <f t="shared" si="1"/>
        <v>0</v>
      </c>
    </row>
    <row r="9" spans="1:20" ht="16.2" thickBot="1">
      <c r="A9" s="259" t="s">
        <v>405</v>
      </c>
      <c r="B9" s="264"/>
      <c r="C9" s="264"/>
      <c r="D9" s="264"/>
      <c r="E9" s="264"/>
      <c r="F9" s="264"/>
      <c r="G9" s="264"/>
      <c r="H9" s="264"/>
      <c r="I9" s="264"/>
      <c r="J9" s="264"/>
      <c r="K9" s="264"/>
      <c r="L9" s="264"/>
      <c r="M9" s="264"/>
      <c r="N9" s="261">
        <f t="shared" si="1"/>
        <v>0</v>
      </c>
    </row>
    <row r="10" spans="1:20" ht="16.2" thickBot="1">
      <c r="A10" s="259" t="s">
        <v>406</v>
      </c>
      <c r="B10" s="264">
        <v>250</v>
      </c>
      <c r="C10" s="264">
        <v>250</v>
      </c>
      <c r="D10" s="264">
        <v>250</v>
      </c>
      <c r="E10" s="264">
        <v>250</v>
      </c>
      <c r="F10" s="264">
        <v>250</v>
      </c>
      <c r="G10" s="264"/>
      <c r="H10" s="264">
        <v>250</v>
      </c>
      <c r="I10" s="264">
        <v>250</v>
      </c>
      <c r="J10" s="264">
        <v>250</v>
      </c>
      <c r="K10" s="264">
        <v>250</v>
      </c>
      <c r="L10" s="264">
        <v>250</v>
      </c>
      <c r="M10" s="264">
        <v>250</v>
      </c>
      <c r="N10" s="261">
        <f>SUM(B10:M10)</f>
        <v>2750</v>
      </c>
    </row>
    <row r="11" spans="1:20" ht="16.2" thickBot="1">
      <c r="A11" s="259" t="s">
        <v>407</v>
      </c>
      <c r="B11" s="264"/>
      <c r="C11" s="264"/>
      <c r="D11" s="264"/>
      <c r="E11" s="264"/>
      <c r="F11" s="264"/>
      <c r="G11" s="264"/>
      <c r="H11" s="264"/>
      <c r="I11" s="264"/>
      <c r="J11" s="264"/>
      <c r="K11" s="264"/>
      <c r="L11" s="264"/>
      <c r="M11" s="264"/>
      <c r="N11" s="261">
        <f t="shared" si="1"/>
        <v>0</v>
      </c>
    </row>
    <row r="12" spans="1:20" ht="16.2" thickBot="1">
      <c r="A12" s="259" t="s">
        <v>408</v>
      </c>
      <c r="B12" s="263"/>
      <c r="C12" s="263"/>
      <c r="D12" s="263">
        <v>100</v>
      </c>
      <c r="E12" s="263">
        <v>100</v>
      </c>
      <c r="F12" s="263">
        <v>100</v>
      </c>
      <c r="G12" s="263">
        <v>100</v>
      </c>
      <c r="H12" s="263">
        <v>100</v>
      </c>
      <c r="I12" s="263">
        <v>100</v>
      </c>
      <c r="J12" s="263">
        <v>100</v>
      </c>
      <c r="K12" s="263">
        <v>100</v>
      </c>
      <c r="L12" s="263">
        <v>100</v>
      </c>
      <c r="M12" s="263">
        <v>100</v>
      </c>
      <c r="N12" s="261">
        <f t="shared" si="1"/>
        <v>1000</v>
      </c>
    </row>
    <row r="13" spans="1:20" ht="16.2" thickBot="1">
      <c r="A13" s="259" t="s">
        <v>409</v>
      </c>
      <c r="B13" s="263"/>
      <c r="C13" s="263"/>
      <c r="D13" s="263">
        <f>3100/8</f>
        <v>387.5</v>
      </c>
      <c r="E13" s="263">
        <f>3100/8</f>
        <v>387.5</v>
      </c>
      <c r="F13" s="263">
        <f t="shared" ref="F13:M13" si="5">3100/8</f>
        <v>387.5</v>
      </c>
      <c r="G13" s="263">
        <f t="shared" si="5"/>
        <v>387.5</v>
      </c>
      <c r="H13" s="263">
        <f t="shared" si="5"/>
        <v>387.5</v>
      </c>
      <c r="I13" s="263">
        <f t="shared" si="5"/>
        <v>387.5</v>
      </c>
      <c r="J13" s="263">
        <f t="shared" si="5"/>
        <v>387.5</v>
      </c>
      <c r="K13" s="263">
        <f t="shared" si="5"/>
        <v>387.5</v>
      </c>
      <c r="L13" s="263">
        <f t="shared" si="5"/>
        <v>387.5</v>
      </c>
      <c r="M13" s="263">
        <f t="shared" si="5"/>
        <v>387.5</v>
      </c>
      <c r="N13" s="261">
        <f t="shared" si="1"/>
        <v>3875</v>
      </c>
    </row>
    <row r="14" spans="1:20" ht="16.2" thickBot="1">
      <c r="A14" s="259" t="s">
        <v>410</v>
      </c>
      <c r="B14" s="263">
        <v>125</v>
      </c>
      <c r="C14" s="263">
        <v>125</v>
      </c>
      <c r="D14" s="263">
        <v>125</v>
      </c>
      <c r="E14" s="263">
        <v>125</v>
      </c>
      <c r="F14" s="263">
        <v>125</v>
      </c>
      <c r="G14" s="263">
        <v>125</v>
      </c>
      <c r="H14" s="263">
        <v>125</v>
      </c>
      <c r="I14" s="263">
        <v>125</v>
      </c>
      <c r="J14" s="263">
        <v>125</v>
      </c>
      <c r="K14" s="263">
        <v>125</v>
      </c>
      <c r="L14" s="263">
        <v>125</v>
      </c>
      <c r="M14" s="263">
        <v>125</v>
      </c>
      <c r="N14" s="261">
        <f t="shared" si="1"/>
        <v>1500</v>
      </c>
    </row>
    <row r="15" spans="1:20" ht="16.2" thickBot="1">
      <c r="A15" s="259" t="s">
        <v>411</v>
      </c>
      <c r="B15" s="263">
        <f t="shared" ref="B15:C15" si="6">(45*2)*4</f>
        <v>360</v>
      </c>
      <c r="C15" s="263">
        <f t="shared" si="6"/>
        <v>360</v>
      </c>
      <c r="D15" s="263">
        <f>(45*2)*4</f>
        <v>360</v>
      </c>
      <c r="E15" s="263">
        <f>(45*2)*4</f>
        <v>360</v>
      </c>
      <c r="F15" s="263">
        <f>(45*2)*4</f>
        <v>360</v>
      </c>
      <c r="G15" s="263"/>
      <c r="H15" s="263">
        <f t="shared" ref="H15:M15" si="7">(45*2)*4</f>
        <v>360</v>
      </c>
      <c r="I15" s="263">
        <f t="shared" si="7"/>
        <v>360</v>
      </c>
      <c r="J15" s="263">
        <f t="shared" si="7"/>
        <v>360</v>
      </c>
      <c r="K15" s="263">
        <f t="shared" si="7"/>
        <v>360</v>
      </c>
      <c r="L15" s="263">
        <f t="shared" si="7"/>
        <v>360</v>
      </c>
      <c r="M15" s="263">
        <f t="shared" si="7"/>
        <v>360</v>
      </c>
      <c r="N15" s="261">
        <f t="shared" si="1"/>
        <v>3960</v>
      </c>
    </row>
    <row r="16" spans="1:20" ht="16.2" thickBot="1">
      <c r="A16" s="259" t="s">
        <v>412</v>
      </c>
      <c r="B16" s="263"/>
      <c r="C16" s="263"/>
      <c r="D16" s="263">
        <v>100</v>
      </c>
      <c r="E16" s="263"/>
      <c r="F16" s="263">
        <v>100</v>
      </c>
      <c r="G16" s="263"/>
      <c r="H16" s="263">
        <v>100</v>
      </c>
      <c r="I16" s="263"/>
      <c r="J16" s="263">
        <v>100</v>
      </c>
      <c r="K16" s="263"/>
      <c r="L16" s="263">
        <v>100</v>
      </c>
      <c r="M16" s="263"/>
      <c r="N16" s="261">
        <f t="shared" si="1"/>
        <v>500</v>
      </c>
    </row>
    <row r="17" spans="1:17" ht="16.2" thickBot="1">
      <c r="A17" s="259" t="s">
        <v>413</v>
      </c>
      <c r="B17" s="263"/>
      <c r="C17" s="263"/>
      <c r="D17" s="263"/>
      <c r="E17" s="263">
        <v>100</v>
      </c>
      <c r="F17" s="263"/>
      <c r="G17" s="263">
        <v>100</v>
      </c>
      <c r="H17" s="263"/>
      <c r="I17" s="263">
        <v>100</v>
      </c>
      <c r="J17" s="263"/>
      <c r="K17" s="263">
        <v>100</v>
      </c>
      <c r="L17" s="263"/>
      <c r="M17" s="263">
        <v>100</v>
      </c>
      <c r="N17" s="261">
        <f t="shared" si="1"/>
        <v>500</v>
      </c>
      <c r="Q17" s="258" t="s">
        <v>414</v>
      </c>
    </row>
    <row r="18" spans="1:17" ht="16.2" thickBot="1">
      <c r="A18" s="259" t="s">
        <v>415</v>
      </c>
      <c r="B18" s="263"/>
      <c r="C18" s="263"/>
      <c r="D18" s="263"/>
      <c r="E18" s="263"/>
      <c r="F18" s="263"/>
      <c r="G18" s="263"/>
      <c r="H18" s="263"/>
      <c r="I18" s="263"/>
      <c r="J18" s="263"/>
      <c r="K18" s="263"/>
      <c r="L18" s="263"/>
      <c r="M18" s="263"/>
      <c r="N18" s="261">
        <f t="shared" si="1"/>
        <v>0</v>
      </c>
    </row>
    <row r="19" spans="1:17" ht="16.2" thickBot="1">
      <c r="A19" s="259" t="s">
        <v>416</v>
      </c>
      <c r="B19" s="263"/>
      <c r="C19" s="263">
        <v>6000</v>
      </c>
      <c r="D19" s="263"/>
      <c r="E19" s="266"/>
      <c r="F19" s="266"/>
      <c r="G19" s="266"/>
      <c r="H19" s="266"/>
      <c r="I19" s="266"/>
      <c r="J19" s="266"/>
      <c r="K19" s="266"/>
      <c r="L19" s="266"/>
      <c r="M19" s="266"/>
      <c r="N19" s="261">
        <v>6000</v>
      </c>
      <c r="O19" s="258" t="s">
        <v>417</v>
      </c>
    </row>
    <row r="20" spans="1:17" ht="16.2" thickBot="1">
      <c r="A20" s="259" t="s">
        <v>418</v>
      </c>
      <c r="B20" s="263"/>
      <c r="C20" s="263"/>
      <c r="D20" s="263"/>
      <c r="E20" s="263"/>
      <c r="F20" s="263"/>
      <c r="G20" s="263"/>
      <c r="H20" s="263"/>
      <c r="I20" s="263"/>
      <c r="J20" s="263"/>
      <c r="K20" s="263"/>
      <c r="L20" s="263"/>
      <c r="M20" s="267"/>
      <c r="N20" s="261">
        <f>150*10</f>
        <v>1500</v>
      </c>
      <c r="O20" s="258" t="s">
        <v>419</v>
      </c>
    </row>
    <row r="21" spans="1:17" ht="16.2" thickBot="1">
      <c r="A21" s="259" t="s">
        <v>420</v>
      </c>
      <c r="B21" s="263">
        <v>150</v>
      </c>
      <c r="C21" s="263">
        <v>150</v>
      </c>
      <c r="D21" s="263">
        <v>150</v>
      </c>
      <c r="E21" s="263">
        <v>150</v>
      </c>
      <c r="F21" s="263">
        <v>150</v>
      </c>
      <c r="G21" s="263">
        <v>150</v>
      </c>
      <c r="H21" s="263">
        <v>150</v>
      </c>
      <c r="I21" s="263">
        <v>150</v>
      </c>
      <c r="J21" s="263">
        <v>150</v>
      </c>
      <c r="K21" s="263">
        <v>150</v>
      </c>
      <c r="L21" s="263">
        <v>150</v>
      </c>
      <c r="M21" s="263">
        <v>150</v>
      </c>
      <c r="N21" s="261">
        <f t="shared" si="1"/>
        <v>1800</v>
      </c>
    </row>
    <row r="22" spans="1:17" ht="16.2" thickBot="1">
      <c r="A22" s="259"/>
      <c r="B22" s="263"/>
      <c r="C22" s="263"/>
      <c r="D22" s="263"/>
      <c r="E22" s="263"/>
      <c r="F22" s="263"/>
      <c r="G22" s="263"/>
      <c r="H22" s="263"/>
      <c r="I22" s="263"/>
      <c r="J22" s="263"/>
      <c r="K22" s="263"/>
      <c r="L22" s="263"/>
      <c r="M22" s="263"/>
      <c r="N22" s="261">
        <f t="shared" si="1"/>
        <v>0</v>
      </c>
    </row>
    <row r="23" spans="1:17" ht="16.2" thickBot="1">
      <c r="A23" s="259"/>
      <c r="B23" s="263"/>
      <c r="C23" s="263"/>
      <c r="D23" s="263"/>
      <c r="E23" s="263"/>
      <c r="F23" s="263"/>
      <c r="G23" s="263"/>
      <c r="H23" s="263"/>
      <c r="I23" s="263"/>
      <c r="J23" s="263"/>
      <c r="K23" s="263"/>
      <c r="L23" s="263"/>
      <c r="M23" s="263"/>
      <c r="N23" s="268">
        <f>SUM(N3:N22)</f>
        <v>106845</v>
      </c>
    </row>
    <row r="24" spans="1:17" ht="16.2" thickBot="1">
      <c r="A24" s="259"/>
      <c r="B24" s="269"/>
      <c r="C24" s="269"/>
      <c r="D24" s="269"/>
      <c r="E24" s="269"/>
      <c r="F24" s="269"/>
      <c r="G24" s="269"/>
      <c r="H24" s="269"/>
      <c r="I24" s="269"/>
      <c r="J24" s="269"/>
      <c r="K24" s="269"/>
      <c r="L24" s="269"/>
      <c r="M24" s="269"/>
      <c r="N24" s="269"/>
    </row>
    <row r="25" spans="1:17" ht="37.200000000000003" thickBot="1">
      <c r="A25" s="270" t="s">
        <v>384</v>
      </c>
      <c r="B25" s="271" t="s">
        <v>386</v>
      </c>
      <c r="C25" s="271" t="s">
        <v>387</v>
      </c>
      <c r="D25" s="271" t="s">
        <v>388</v>
      </c>
      <c r="E25" s="271" t="s">
        <v>389</v>
      </c>
      <c r="F25" s="271" t="s">
        <v>390</v>
      </c>
      <c r="G25" s="271" t="s">
        <v>391</v>
      </c>
      <c r="H25" s="271" t="s">
        <v>392</v>
      </c>
      <c r="I25" s="271" t="s">
        <v>393</v>
      </c>
      <c r="J25" s="271" t="s">
        <v>394</v>
      </c>
      <c r="K25" s="271" t="s">
        <v>395</v>
      </c>
      <c r="L25" s="271" t="s">
        <v>396</v>
      </c>
      <c r="M25" s="271" t="s">
        <v>397</v>
      </c>
      <c r="N25" s="272" t="s">
        <v>398</v>
      </c>
    </row>
    <row r="26" spans="1:17" ht="16.2" thickBot="1">
      <c r="A26" s="259" t="s">
        <v>421</v>
      </c>
      <c r="B26" s="260">
        <v>3766.67</v>
      </c>
      <c r="C26" s="260">
        <v>3766.67</v>
      </c>
      <c r="D26" s="260">
        <v>3766.67</v>
      </c>
      <c r="E26" s="260">
        <v>3766.67</v>
      </c>
      <c r="F26" s="260">
        <v>3766.67</v>
      </c>
      <c r="G26" s="260">
        <v>3766.67</v>
      </c>
      <c r="H26" s="260">
        <v>3766.67</v>
      </c>
      <c r="I26" s="260">
        <v>3766.67</v>
      </c>
      <c r="J26" s="260">
        <v>3766.67</v>
      </c>
      <c r="K26" s="260">
        <v>3766.67</v>
      </c>
      <c r="L26" s="260">
        <v>3766.67</v>
      </c>
      <c r="M26" s="260">
        <v>3766.67</v>
      </c>
      <c r="N26" s="261">
        <f t="shared" ref="N26:N51" si="8">SUM(B26:M26)</f>
        <v>45200.039999999986</v>
      </c>
      <c r="P26" s="258" t="s">
        <v>422</v>
      </c>
    </row>
    <row r="27" spans="1:17" ht="16.2" thickBot="1">
      <c r="A27" s="259" t="s">
        <v>423</v>
      </c>
      <c r="B27" s="260">
        <f>(10*2.5)*2</f>
        <v>50</v>
      </c>
      <c r="C27" s="260">
        <f t="shared" ref="C27:D27" si="9">(10*2.5)*2</f>
        <v>50</v>
      </c>
      <c r="D27" s="260">
        <f t="shared" si="9"/>
        <v>50</v>
      </c>
      <c r="E27" s="260"/>
      <c r="F27" s="260"/>
      <c r="G27" s="260"/>
      <c r="H27" s="260"/>
      <c r="I27" s="260"/>
      <c r="J27" s="260">
        <f t="shared" ref="J27:M27" si="10">(10*2.5)*2</f>
        <v>50</v>
      </c>
      <c r="K27" s="260">
        <f t="shared" si="10"/>
        <v>50</v>
      </c>
      <c r="L27" s="260">
        <f t="shared" si="10"/>
        <v>50</v>
      </c>
      <c r="M27" s="260">
        <f t="shared" si="10"/>
        <v>50</v>
      </c>
      <c r="N27" s="261">
        <f t="shared" si="8"/>
        <v>350</v>
      </c>
    </row>
    <row r="28" spans="1:17" ht="16.2" thickBot="1">
      <c r="A28" s="259" t="s">
        <v>424</v>
      </c>
      <c r="B28" s="260">
        <f>(180*2)*1.2</f>
        <v>432</v>
      </c>
      <c r="C28" s="260">
        <f t="shared" ref="C28:M28" si="11">(180*2)*1.2</f>
        <v>432</v>
      </c>
      <c r="D28" s="260">
        <f t="shared" si="11"/>
        <v>432</v>
      </c>
      <c r="E28" s="260">
        <f t="shared" si="11"/>
        <v>432</v>
      </c>
      <c r="F28" s="260">
        <f t="shared" si="11"/>
        <v>432</v>
      </c>
      <c r="G28" s="260">
        <f t="shared" si="11"/>
        <v>432</v>
      </c>
      <c r="H28" s="260">
        <f t="shared" si="11"/>
        <v>432</v>
      </c>
      <c r="I28" s="260">
        <f t="shared" si="11"/>
        <v>432</v>
      </c>
      <c r="J28" s="260">
        <f t="shared" si="11"/>
        <v>432</v>
      </c>
      <c r="K28" s="260">
        <f t="shared" si="11"/>
        <v>432</v>
      </c>
      <c r="L28" s="260">
        <f t="shared" si="11"/>
        <v>432</v>
      </c>
      <c r="M28" s="260">
        <f t="shared" si="11"/>
        <v>432</v>
      </c>
      <c r="N28" s="261">
        <f t="shared" si="8"/>
        <v>5184</v>
      </c>
    </row>
    <row r="29" spans="1:17" ht="16.2" thickBot="1">
      <c r="A29" s="259" t="s">
        <v>425</v>
      </c>
      <c r="B29" s="260"/>
      <c r="C29" s="260"/>
      <c r="D29" s="260"/>
      <c r="E29" s="260"/>
      <c r="F29" s="260">
        <f t="shared" ref="F29" si="12">(90*4)*1.2</f>
        <v>432</v>
      </c>
      <c r="G29" s="260"/>
      <c r="H29" s="260"/>
      <c r="I29" s="260"/>
      <c r="J29" s="260"/>
      <c r="K29" s="260"/>
      <c r="L29" s="260"/>
      <c r="M29" s="260"/>
      <c r="N29" s="261">
        <f t="shared" si="8"/>
        <v>432</v>
      </c>
    </row>
    <row r="30" spans="1:17" ht="16.2" thickBot="1">
      <c r="A30" s="259" t="s">
        <v>426</v>
      </c>
      <c r="B30" s="260">
        <v>500</v>
      </c>
      <c r="C30" s="260">
        <v>600</v>
      </c>
      <c r="D30" s="260">
        <v>800</v>
      </c>
      <c r="E30" s="260">
        <v>850</v>
      </c>
      <c r="F30" s="260">
        <v>750</v>
      </c>
      <c r="G30" s="273">
        <v>900</v>
      </c>
      <c r="H30" s="273">
        <v>950</v>
      </c>
      <c r="I30" s="273">
        <v>1000</v>
      </c>
      <c r="J30" s="273">
        <v>900</v>
      </c>
      <c r="K30" s="273">
        <v>600</v>
      </c>
      <c r="L30" s="273">
        <v>500</v>
      </c>
      <c r="M30" s="273">
        <v>400</v>
      </c>
      <c r="N30" s="261">
        <f t="shared" si="8"/>
        <v>8750</v>
      </c>
    </row>
    <row r="31" spans="1:17" ht="16.2" thickBot="1">
      <c r="A31" s="259" t="s">
        <v>427</v>
      </c>
      <c r="B31" s="260">
        <v>1000</v>
      </c>
      <c r="C31" s="260">
        <v>1000</v>
      </c>
      <c r="D31" s="260">
        <v>1000</v>
      </c>
      <c r="E31" s="260">
        <v>1500</v>
      </c>
      <c r="F31" s="260">
        <v>2100</v>
      </c>
      <c r="G31" s="260">
        <v>2200</v>
      </c>
      <c r="H31" s="260">
        <v>2100</v>
      </c>
      <c r="I31" s="260">
        <v>2100</v>
      </c>
      <c r="J31" s="260">
        <v>2100</v>
      </c>
      <c r="K31" s="260">
        <v>1500</v>
      </c>
      <c r="L31" s="260">
        <v>1400</v>
      </c>
      <c r="M31" s="260">
        <v>1000</v>
      </c>
      <c r="N31" s="261">
        <f t="shared" si="8"/>
        <v>19000</v>
      </c>
    </row>
    <row r="32" spans="1:17" ht="16.2" thickBot="1">
      <c r="A32" s="259" t="s">
        <v>428</v>
      </c>
      <c r="B32" s="260">
        <v>330</v>
      </c>
      <c r="C32" s="260">
        <v>330</v>
      </c>
      <c r="D32" s="260">
        <v>330</v>
      </c>
      <c r="E32" s="260">
        <v>330</v>
      </c>
      <c r="F32" s="260">
        <v>330</v>
      </c>
      <c r="G32" s="260">
        <v>330</v>
      </c>
      <c r="H32" s="260">
        <v>330</v>
      </c>
      <c r="I32" s="260">
        <v>330</v>
      </c>
      <c r="J32" s="260">
        <v>330</v>
      </c>
      <c r="K32" s="260">
        <v>330</v>
      </c>
      <c r="L32" s="260">
        <v>330</v>
      </c>
      <c r="M32" s="260">
        <v>330</v>
      </c>
      <c r="N32" s="261">
        <f t="shared" si="8"/>
        <v>3960</v>
      </c>
    </row>
    <row r="33" spans="1:17" ht="16.2" thickBot="1">
      <c r="A33" s="259" t="s">
        <v>429</v>
      </c>
      <c r="B33" s="260">
        <v>60</v>
      </c>
      <c r="C33" s="260">
        <v>60</v>
      </c>
      <c r="D33" s="260">
        <v>60</v>
      </c>
      <c r="E33" s="260">
        <v>60</v>
      </c>
      <c r="F33" s="260">
        <v>60</v>
      </c>
      <c r="G33" s="260">
        <v>60</v>
      </c>
      <c r="H33" s="260">
        <v>60</v>
      </c>
      <c r="I33" s="260">
        <v>60</v>
      </c>
      <c r="J33" s="260">
        <v>60</v>
      </c>
      <c r="K33" s="260">
        <v>60</v>
      </c>
      <c r="L33" s="260">
        <v>60</v>
      </c>
      <c r="M33" s="260">
        <v>60</v>
      </c>
      <c r="N33" s="261">
        <f t="shared" si="8"/>
        <v>720</v>
      </c>
    </row>
    <row r="34" spans="1:17" ht="16.2" thickBot="1">
      <c r="A34" s="259" t="s">
        <v>430</v>
      </c>
      <c r="B34" s="260">
        <v>50</v>
      </c>
      <c r="C34" s="260">
        <v>50</v>
      </c>
      <c r="D34" s="260">
        <v>50</v>
      </c>
      <c r="E34" s="260">
        <v>50</v>
      </c>
      <c r="F34" s="260">
        <v>50</v>
      </c>
      <c r="G34" s="260">
        <v>50</v>
      </c>
      <c r="H34" s="260">
        <v>50</v>
      </c>
      <c r="I34" s="260">
        <v>50</v>
      </c>
      <c r="J34" s="260">
        <v>50</v>
      </c>
      <c r="K34" s="260">
        <v>50</v>
      </c>
      <c r="L34" s="260">
        <v>50</v>
      </c>
      <c r="M34" s="260">
        <v>50</v>
      </c>
      <c r="N34" s="261">
        <f t="shared" si="8"/>
        <v>600</v>
      </c>
    </row>
    <row r="35" spans="1:17" ht="16.2" thickBot="1">
      <c r="A35" s="259" t="s">
        <v>431</v>
      </c>
      <c r="B35" s="260">
        <v>500</v>
      </c>
      <c r="C35" s="260"/>
      <c r="D35" s="260"/>
      <c r="E35" s="260">
        <v>500</v>
      </c>
      <c r="F35" s="260"/>
      <c r="G35" s="260"/>
      <c r="H35" s="260">
        <v>500</v>
      </c>
      <c r="I35" s="260"/>
      <c r="J35" s="260"/>
      <c r="K35" s="260">
        <v>500</v>
      </c>
      <c r="L35" s="260"/>
      <c r="M35" s="260"/>
      <c r="N35" s="261">
        <f t="shared" si="8"/>
        <v>2000</v>
      </c>
      <c r="P35" s="274"/>
    </row>
    <row r="36" spans="1:17" ht="16.2" thickBot="1">
      <c r="A36" s="259" t="s">
        <v>432</v>
      </c>
      <c r="B36" s="260"/>
      <c r="C36" s="260">
        <v>500</v>
      </c>
      <c r="D36" s="260"/>
      <c r="E36" s="260"/>
      <c r="F36" s="260">
        <v>500</v>
      </c>
      <c r="G36" s="260"/>
      <c r="H36" s="260"/>
      <c r="I36" s="260">
        <v>500</v>
      </c>
      <c r="J36" s="260"/>
      <c r="K36" s="260"/>
      <c r="L36" s="260">
        <v>500</v>
      </c>
      <c r="M36" s="260"/>
      <c r="N36" s="261">
        <f t="shared" si="8"/>
        <v>2000</v>
      </c>
    </row>
    <row r="37" spans="1:17" ht="16.2" thickBot="1">
      <c r="A37" s="259" t="s">
        <v>433</v>
      </c>
      <c r="B37" s="260">
        <v>182.93</v>
      </c>
      <c r="C37" s="260">
        <v>182.93</v>
      </c>
      <c r="D37" s="260">
        <v>182.93</v>
      </c>
      <c r="E37" s="260">
        <v>182.93</v>
      </c>
      <c r="F37" s="260">
        <v>182.93</v>
      </c>
      <c r="G37" s="260">
        <v>182.93</v>
      </c>
      <c r="H37" s="260">
        <v>182.93</v>
      </c>
      <c r="I37" s="260">
        <v>182.93</v>
      </c>
      <c r="J37" s="260">
        <v>182.93</v>
      </c>
      <c r="K37" s="260">
        <v>182.93</v>
      </c>
      <c r="L37" s="260">
        <v>182.93</v>
      </c>
      <c r="M37" s="260">
        <v>182.93</v>
      </c>
      <c r="N37" s="261">
        <f t="shared" si="8"/>
        <v>2195.1600000000003</v>
      </c>
    </row>
    <row r="38" spans="1:17" ht="16.2" thickBot="1">
      <c r="A38" s="259" t="s">
        <v>434</v>
      </c>
      <c r="B38" s="260">
        <v>2910.6</v>
      </c>
      <c r="C38" s="260"/>
      <c r="D38" s="260"/>
      <c r="E38" s="260">
        <v>3270</v>
      </c>
      <c r="F38" s="260">
        <v>2128</v>
      </c>
      <c r="G38" s="260">
        <v>576</v>
      </c>
      <c r="H38" s="260"/>
      <c r="I38" s="260"/>
      <c r="J38" s="260"/>
      <c r="K38" s="260"/>
      <c r="L38" s="260"/>
      <c r="M38" s="273">
        <v>2371</v>
      </c>
      <c r="N38" s="261">
        <f t="shared" si="8"/>
        <v>11255.6</v>
      </c>
    </row>
    <row r="39" spans="1:17" ht="16.2" thickBot="1">
      <c r="A39" s="269" t="s">
        <v>435</v>
      </c>
      <c r="B39" s="260">
        <v>90</v>
      </c>
      <c r="C39" s="260">
        <v>90</v>
      </c>
      <c r="D39" s="260">
        <v>90</v>
      </c>
      <c r="E39" s="260">
        <v>90</v>
      </c>
      <c r="F39" s="260">
        <v>90</v>
      </c>
      <c r="G39" s="260">
        <v>90</v>
      </c>
      <c r="H39" s="260">
        <v>90</v>
      </c>
      <c r="I39" s="260">
        <v>90</v>
      </c>
      <c r="J39" s="260">
        <v>90</v>
      </c>
      <c r="K39" s="260">
        <v>90</v>
      </c>
      <c r="L39" s="260">
        <v>90</v>
      </c>
      <c r="M39" s="260">
        <v>90</v>
      </c>
      <c r="N39" s="261">
        <f t="shared" si="8"/>
        <v>1080</v>
      </c>
      <c r="P39" s="275"/>
      <c r="Q39" s="276"/>
    </row>
    <row r="40" spans="1:17" ht="16.2" thickBot="1">
      <c r="A40" s="269" t="s">
        <v>379</v>
      </c>
      <c r="B40" s="260"/>
      <c r="C40" s="260"/>
      <c r="D40" s="260"/>
      <c r="E40" s="260"/>
      <c r="F40" s="260"/>
      <c r="G40" s="260"/>
      <c r="H40" s="260"/>
      <c r="I40" s="260"/>
      <c r="J40" s="260"/>
      <c r="K40" s="260"/>
      <c r="L40" s="260"/>
      <c r="M40" s="260"/>
      <c r="N40" s="261">
        <f t="shared" si="8"/>
        <v>0</v>
      </c>
    </row>
    <row r="41" spans="1:17" ht="16.2" thickBot="1">
      <c r="A41" s="259" t="s">
        <v>436</v>
      </c>
      <c r="B41" s="260">
        <v>200</v>
      </c>
      <c r="C41" s="260"/>
      <c r="D41" s="260"/>
      <c r="E41" s="260">
        <v>200</v>
      </c>
      <c r="F41" s="260"/>
      <c r="G41" s="260"/>
      <c r="H41" s="260">
        <v>200</v>
      </c>
      <c r="I41" s="260"/>
      <c r="J41" s="260"/>
      <c r="K41" s="260">
        <v>200</v>
      </c>
      <c r="L41" s="260"/>
      <c r="M41" s="260"/>
      <c r="N41" s="261">
        <f t="shared" si="8"/>
        <v>800</v>
      </c>
    </row>
    <row r="42" spans="1:17" ht="16.2" thickBot="1">
      <c r="A42" s="259" t="s">
        <v>437</v>
      </c>
      <c r="B42" s="260"/>
      <c r="C42" s="260"/>
      <c r="D42" s="260"/>
      <c r="E42" s="260"/>
      <c r="F42" s="260"/>
      <c r="G42" s="260"/>
      <c r="H42" s="260"/>
      <c r="I42" s="260"/>
      <c r="J42" s="260"/>
      <c r="K42" s="260"/>
      <c r="L42" s="260"/>
      <c r="M42" s="260"/>
      <c r="N42" s="261">
        <f t="shared" si="8"/>
        <v>0</v>
      </c>
    </row>
    <row r="43" spans="1:17" ht="16.2" thickBot="1">
      <c r="A43" s="259" t="s">
        <v>438</v>
      </c>
      <c r="B43" s="260"/>
      <c r="C43" s="260"/>
      <c r="D43" s="260"/>
      <c r="E43" s="260"/>
      <c r="F43" s="260"/>
      <c r="G43" s="260"/>
      <c r="H43" s="260"/>
      <c r="I43" s="260"/>
      <c r="J43" s="260"/>
      <c r="K43" s="260"/>
      <c r="L43" s="260"/>
      <c r="M43" s="260"/>
      <c r="N43" s="261">
        <f t="shared" si="8"/>
        <v>0</v>
      </c>
      <c r="Q43" s="277"/>
    </row>
    <row r="44" spans="1:17" ht="16.2" thickBot="1">
      <c r="A44" s="259" t="s">
        <v>439</v>
      </c>
      <c r="B44" s="260"/>
      <c r="C44" s="260"/>
      <c r="D44" s="260"/>
      <c r="E44" s="260"/>
      <c r="F44" s="260"/>
      <c r="G44" s="260"/>
      <c r="H44" s="260"/>
      <c r="I44" s="260"/>
      <c r="J44" s="260"/>
      <c r="K44" s="260"/>
      <c r="L44" s="260"/>
      <c r="M44" s="260"/>
      <c r="N44" s="261">
        <f t="shared" si="8"/>
        <v>0</v>
      </c>
    </row>
    <row r="45" spans="1:17" ht="16.2" thickBot="1">
      <c r="A45" s="259" t="s">
        <v>440</v>
      </c>
      <c r="B45" s="260"/>
      <c r="C45" s="260"/>
      <c r="D45" s="260"/>
      <c r="E45" s="260"/>
      <c r="F45" s="260"/>
      <c r="G45" s="260"/>
      <c r="H45" s="260"/>
      <c r="I45" s="260"/>
      <c r="J45" s="260"/>
      <c r="K45" s="260"/>
      <c r="L45" s="260"/>
      <c r="M45" s="260"/>
      <c r="N45" s="261">
        <f t="shared" si="8"/>
        <v>0</v>
      </c>
    </row>
    <row r="46" spans="1:17" ht="16.2" thickBot="1">
      <c r="A46" s="259" t="s">
        <v>441</v>
      </c>
      <c r="B46" s="260"/>
      <c r="C46" s="260"/>
      <c r="D46" s="260"/>
      <c r="E46" s="260"/>
      <c r="F46" s="260"/>
      <c r="G46" s="260"/>
      <c r="H46" s="260"/>
      <c r="I46" s="260"/>
      <c r="J46" s="260"/>
      <c r="K46" s="260"/>
      <c r="L46" s="260"/>
      <c r="M46" s="260"/>
      <c r="N46" s="261">
        <f t="shared" si="8"/>
        <v>0</v>
      </c>
    </row>
    <row r="47" spans="1:17" ht="16.2" thickBot="1">
      <c r="A47" s="259" t="s">
        <v>442</v>
      </c>
      <c r="B47" s="260">
        <v>100</v>
      </c>
      <c r="C47" s="260"/>
      <c r="D47" s="260">
        <v>100</v>
      </c>
      <c r="E47" s="260"/>
      <c r="F47" s="260">
        <v>100</v>
      </c>
      <c r="G47" s="260"/>
      <c r="H47" s="260">
        <v>100</v>
      </c>
      <c r="I47" s="260"/>
      <c r="J47" s="260">
        <v>100</v>
      </c>
      <c r="K47" s="260"/>
      <c r="L47" s="260">
        <v>100</v>
      </c>
      <c r="M47" s="260"/>
      <c r="N47" s="261">
        <f t="shared" si="8"/>
        <v>600</v>
      </c>
    </row>
    <row r="48" spans="1:17" ht="16.2" thickBot="1">
      <c r="A48" s="259" t="s">
        <v>443</v>
      </c>
      <c r="B48" s="260">
        <v>100</v>
      </c>
      <c r="C48" s="260"/>
      <c r="D48" s="260"/>
      <c r="E48" s="260">
        <v>100</v>
      </c>
      <c r="F48" s="260"/>
      <c r="G48" s="260"/>
      <c r="H48" s="260">
        <v>100</v>
      </c>
      <c r="I48" s="260"/>
      <c r="J48" s="260"/>
      <c r="K48" s="260">
        <v>100</v>
      </c>
      <c r="L48" s="260"/>
      <c r="M48" s="260"/>
      <c r="N48" s="261">
        <f t="shared" si="8"/>
        <v>400</v>
      </c>
    </row>
    <row r="49" spans="1:14" ht="16.2" thickBot="1">
      <c r="A49" s="259" t="s">
        <v>159</v>
      </c>
      <c r="B49" s="260"/>
      <c r="C49" s="260"/>
      <c r="D49" s="260"/>
      <c r="E49" s="260">
        <v>0</v>
      </c>
      <c r="F49" s="260">
        <v>0</v>
      </c>
      <c r="G49" s="260">
        <v>0</v>
      </c>
      <c r="H49" s="260">
        <v>0</v>
      </c>
      <c r="I49" s="260">
        <v>0</v>
      </c>
      <c r="J49" s="260">
        <v>0</v>
      </c>
      <c r="K49" s="260">
        <v>0</v>
      </c>
      <c r="L49" s="260">
        <v>0</v>
      </c>
      <c r="M49" s="260">
        <v>0</v>
      </c>
      <c r="N49" s="261">
        <f t="shared" si="8"/>
        <v>0</v>
      </c>
    </row>
    <row r="50" spans="1:14" ht="16.2" thickBot="1">
      <c r="A50" s="259" t="s">
        <v>444</v>
      </c>
      <c r="B50" s="260"/>
      <c r="C50" s="260"/>
      <c r="D50" s="260"/>
      <c r="E50" s="260"/>
      <c r="F50" s="260"/>
      <c r="G50" s="260"/>
      <c r="H50" s="260"/>
      <c r="I50" s="260"/>
      <c r="J50" s="260"/>
      <c r="K50" s="260"/>
      <c r="L50" s="260"/>
      <c r="M50" s="260"/>
      <c r="N50" s="261">
        <f t="shared" si="8"/>
        <v>0</v>
      </c>
    </row>
    <row r="51" spans="1:14" ht="16.2" thickBot="1">
      <c r="A51" s="259"/>
      <c r="B51" s="267"/>
      <c r="C51" s="269"/>
      <c r="D51" s="269"/>
      <c r="E51" s="269"/>
      <c r="F51" s="269"/>
      <c r="G51" s="269"/>
      <c r="H51" s="269"/>
      <c r="I51" s="269"/>
      <c r="J51" s="269"/>
      <c r="K51" s="269"/>
      <c r="L51" s="269"/>
      <c r="M51" s="269"/>
      <c r="N51" s="261">
        <f t="shared" si="8"/>
        <v>0</v>
      </c>
    </row>
    <row r="52" spans="1:14" ht="16.2" thickBot="1">
      <c r="A52" s="269"/>
      <c r="B52" s="269"/>
      <c r="C52" s="269"/>
      <c r="D52" s="269"/>
      <c r="E52" s="269"/>
      <c r="F52" s="269"/>
      <c r="G52" s="269"/>
      <c r="H52" s="269"/>
      <c r="I52" s="269"/>
      <c r="J52" s="269"/>
      <c r="K52" s="269"/>
      <c r="L52" s="269"/>
      <c r="M52" s="269"/>
      <c r="N52" s="278">
        <f>SUM(N26:N51)</f>
        <v>104526.79999999999</v>
      </c>
    </row>
    <row r="53" spans="1:14" ht="15.6">
      <c r="A53" s="269"/>
      <c r="B53" s="269"/>
      <c r="C53" s="269"/>
      <c r="D53" s="269"/>
      <c r="E53" s="269"/>
      <c r="F53" s="269"/>
      <c r="G53" s="269"/>
      <c r="H53" s="269"/>
      <c r="I53" s="269"/>
      <c r="J53" s="269"/>
      <c r="K53" s="269"/>
      <c r="L53" s="269"/>
      <c r="M53" s="269"/>
      <c r="N53" s="269"/>
    </row>
    <row r="54" spans="1:14" ht="15.6">
      <c r="A54" s="269"/>
      <c r="B54" s="269"/>
      <c r="C54" s="269"/>
      <c r="D54" s="269"/>
      <c r="E54" s="269"/>
      <c r="F54" s="269"/>
      <c r="G54" s="269"/>
      <c r="H54" s="269"/>
      <c r="I54" s="269"/>
      <c r="J54" s="269"/>
      <c r="K54" s="269"/>
      <c r="L54" s="269"/>
      <c r="M54" s="269"/>
      <c r="N54" s="269"/>
    </row>
    <row r="55" spans="1:14" ht="15.6">
      <c r="A55" s="269"/>
      <c r="B55" s="269"/>
      <c r="C55" s="269"/>
      <c r="D55" s="269"/>
      <c r="E55" s="269"/>
      <c r="F55" s="269"/>
      <c r="G55" s="269"/>
      <c r="H55" s="269"/>
      <c r="I55" s="269"/>
      <c r="J55" s="269"/>
      <c r="K55" s="504" t="s">
        <v>445</v>
      </c>
      <c r="L55" s="504"/>
      <c r="M55" s="504"/>
      <c r="N55" s="279">
        <f>N23-N52</f>
        <v>2318.2000000000116</v>
      </c>
    </row>
    <row r="65" spans="1:4" ht="14.4">
      <c r="A65" s="280"/>
      <c r="B65" s="281"/>
      <c r="C65" s="281"/>
      <c r="D65" s="281"/>
    </row>
    <row r="66" spans="1:4" ht="14.4">
      <c r="A66" s="280"/>
      <c r="B66" s="281"/>
      <c r="C66" s="281"/>
      <c r="D66" s="281"/>
    </row>
    <row r="67" spans="1:4" ht="31.95" customHeight="1">
      <c r="A67" s="282"/>
      <c r="B67" s="283"/>
      <c r="C67" s="283"/>
      <c r="D67" s="283"/>
    </row>
    <row r="68" spans="1:4" ht="31.95" customHeight="1">
      <c r="A68" s="282"/>
      <c r="B68" s="283"/>
      <c r="C68" s="283"/>
      <c r="D68" s="283"/>
    </row>
    <row r="69" spans="1:4" ht="31.95" customHeight="1">
      <c r="A69" s="282"/>
      <c r="B69" s="283"/>
      <c r="C69" s="283"/>
      <c r="D69" s="283"/>
    </row>
    <row r="70" spans="1:4" ht="31.95" customHeight="1">
      <c r="A70" s="282"/>
      <c r="B70" s="283"/>
      <c r="C70" s="283"/>
      <c r="D70" s="283"/>
    </row>
    <row r="71" spans="1:4" ht="31.95" customHeight="1">
      <c r="A71" s="282"/>
      <c r="B71" s="283"/>
      <c r="C71" s="283"/>
      <c r="D71" s="283"/>
    </row>
    <row r="72" spans="1:4" ht="66" customHeight="1">
      <c r="A72" s="282"/>
      <c r="B72" s="283"/>
      <c r="C72" s="283"/>
      <c r="D72" s="283"/>
    </row>
    <row r="73" spans="1:4" ht="31.95" customHeight="1">
      <c r="A73" s="282"/>
      <c r="B73" s="283"/>
      <c r="C73" s="283"/>
      <c r="D73" s="283"/>
    </row>
    <row r="74" spans="1:4" ht="31.95" customHeight="1">
      <c r="A74" s="282"/>
      <c r="B74" s="283"/>
      <c r="C74" s="283"/>
      <c r="D74" s="283"/>
    </row>
    <row r="75" spans="1:4" ht="31.95" customHeight="1">
      <c r="A75" s="282"/>
      <c r="B75" s="283"/>
      <c r="C75" s="283"/>
      <c r="D75" s="283"/>
    </row>
    <row r="76" spans="1:4" ht="31.95" customHeight="1">
      <c r="A76" s="282"/>
      <c r="B76" s="283"/>
      <c r="C76" s="283"/>
      <c r="D76" s="283"/>
    </row>
    <row r="77" spans="1:4" ht="31.95" customHeight="1">
      <c r="A77" s="282"/>
      <c r="B77" s="283"/>
      <c r="C77" s="283"/>
      <c r="D77" s="283"/>
    </row>
    <row r="78" spans="1:4" ht="31.95" customHeight="1">
      <c r="A78" s="282"/>
      <c r="B78" s="283"/>
      <c r="C78" s="283"/>
      <c r="D78" s="283"/>
    </row>
    <row r="79" spans="1:4" ht="31.95" customHeight="1">
      <c r="A79" s="282"/>
      <c r="B79" s="283"/>
      <c r="C79" s="283"/>
      <c r="D79" s="283"/>
    </row>
    <row r="80" spans="1:4" ht="14.4">
      <c r="A80" s="282"/>
      <c r="B80" s="283"/>
      <c r="C80" s="283"/>
      <c r="D80" s="283"/>
    </row>
    <row r="81" spans="1:4" ht="14.4">
      <c r="A81" s="282"/>
      <c r="B81" s="283"/>
      <c r="C81" s="283"/>
      <c r="D81" s="283"/>
    </row>
    <row r="82" spans="1:4" ht="14.4">
      <c r="A82" s="282"/>
      <c r="B82" s="283"/>
      <c r="C82" s="283"/>
      <c r="D82" s="283"/>
    </row>
    <row r="83" spans="1:4" ht="14.4">
      <c r="A83" s="282"/>
      <c r="B83" s="283"/>
      <c r="C83" s="283"/>
      <c r="D83" s="283"/>
    </row>
    <row r="84" spans="1:4" ht="34.950000000000003" customHeight="1">
      <c r="A84" s="282"/>
      <c r="B84" s="283"/>
      <c r="C84" s="283"/>
      <c r="D84" s="283"/>
    </row>
    <row r="85" spans="1:4" ht="34.950000000000003" customHeight="1">
      <c r="A85" s="282"/>
      <c r="B85" s="283"/>
      <c r="C85" s="283"/>
      <c r="D85" s="283"/>
    </row>
    <row r="86" spans="1:4" ht="34.950000000000003" customHeight="1">
      <c r="A86" s="282"/>
      <c r="B86" s="283"/>
      <c r="C86" s="283"/>
      <c r="D86" s="283"/>
    </row>
    <row r="87" spans="1:4" ht="34.950000000000003" customHeight="1">
      <c r="A87" s="282"/>
      <c r="B87" s="283"/>
      <c r="C87" s="283"/>
      <c r="D87" s="283"/>
    </row>
    <row r="88" spans="1:4" ht="34.950000000000003" customHeight="1">
      <c r="A88" s="282"/>
      <c r="B88" s="283"/>
      <c r="C88" s="283"/>
      <c r="D88" s="283"/>
    </row>
    <row r="89" spans="1:4" ht="29.4" customHeight="1">
      <c r="A89" s="284"/>
      <c r="B89" s="285"/>
      <c r="C89" s="285"/>
      <c r="D89" s="285"/>
    </row>
  </sheetData>
  <mergeCells count="2">
    <mergeCell ref="K55:M55"/>
    <mergeCell ref="A1:N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35"/>
  <sheetViews>
    <sheetView showGridLines="0" topLeftCell="A13" workbookViewId="0">
      <selection activeCell="L22" sqref="L22"/>
    </sheetView>
  </sheetViews>
  <sheetFormatPr defaultColWidth="12.6640625" defaultRowHeight="15" customHeight="1"/>
  <cols>
    <col min="1" max="1" width="3.109375" customWidth="1"/>
    <col min="2" max="2" width="24" customWidth="1"/>
    <col min="3" max="5" width="12.77734375" customWidth="1"/>
    <col min="6" max="6" width="15" customWidth="1"/>
    <col min="7" max="10" width="12.77734375" customWidth="1"/>
    <col min="11" max="11" width="3.109375" customWidth="1"/>
    <col min="12" max="12" width="12.33203125" customWidth="1"/>
    <col min="13" max="13" width="11.44140625" customWidth="1"/>
    <col min="14" max="14" width="12.21875" customWidth="1"/>
    <col min="15" max="15" width="10" customWidth="1"/>
    <col min="16" max="16" width="10.6640625" customWidth="1"/>
    <col min="17" max="25" width="2.88671875" customWidth="1"/>
  </cols>
  <sheetData>
    <row r="1" spans="1:25" ht="21.75" customHeight="1">
      <c r="A1" s="328" t="s">
        <v>18</v>
      </c>
      <c r="B1" s="329"/>
      <c r="C1" s="329"/>
      <c r="D1" s="329"/>
      <c r="E1" s="329"/>
      <c r="F1" s="329"/>
      <c r="G1" s="329"/>
      <c r="H1" s="329"/>
      <c r="I1" s="329"/>
      <c r="J1" s="329"/>
      <c r="K1" s="329"/>
      <c r="L1" s="329"/>
      <c r="M1" s="329"/>
      <c r="N1" s="329"/>
      <c r="O1" s="329"/>
      <c r="P1" s="329"/>
      <c r="Q1" s="329"/>
      <c r="R1" s="1"/>
      <c r="S1" s="1"/>
      <c r="T1" s="1"/>
      <c r="U1" s="1"/>
      <c r="V1" s="1"/>
      <c r="W1" s="1"/>
      <c r="X1" s="1"/>
      <c r="Y1" s="1"/>
    </row>
    <row r="2" spans="1:25" ht="22.5" customHeight="1">
      <c r="A2" s="4"/>
      <c r="B2" s="4"/>
      <c r="C2" s="4"/>
      <c r="D2" s="4"/>
      <c r="E2" s="4"/>
      <c r="F2" s="4"/>
      <c r="G2" s="4"/>
      <c r="H2" s="4"/>
      <c r="I2" s="4"/>
      <c r="J2" s="4"/>
      <c r="K2" s="4"/>
      <c r="L2" s="4"/>
      <c r="M2" s="4"/>
      <c r="N2" s="4"/>
      <c r="O2" s="4"/>
      <c r="P2" s="4"/>
      <c r="Q2" s="4"/>
      <c r="R2" s="4"/>
      <c r="S2" s="4"/>
      <c r="T2" s="4"/>
      <c r="U2" s="4"/>
      <c r="V2" s="4"/>
      <c r="W2" s="4"/>
      <c r="X2" s="4"/>
      <c r="Y2" s="4"/>
    </row>
    <row r="3" spans="1:25" ht="22.5" customHeight="1">
      <c r="A3" s="4"/>
      <c r="B3" s="330"/>
      <c r="C3" s="329"/>
      <c r="D3" s="4"/>
      <c r="E3" s="4"/>
      <c r="F3" s="4"/>
      <c r="G3" s="4"/>
      <c r="H3" s="4"/>
      <c r="I3" s="4"/>
      <c r="J3" s="4"/>
      <c r="K3" s="4"/>
      <c r="L3" s="331"/>
      <c r="M3" s="329"/>
      <c r="N3" s="329"/>
      <c r="O3" s="332"/>
      <c r="P3" s="329"/>
      <c r="Q3" s="20"/>
      <c r="R3" s="20"/>
      <c r="S3" s="20"/>
      <c r="T3" s="20"/>
      <c r="U3" s="20"/>
      <c r="V3" s="20"/>
      <c r="W3" s="20"/>
      <c r="X3" s="20"/>
      <c r="Y3" s="20"/>
    </row>
    <row r="4" spans="1:25" ht="22.5" customHeight="1">
      <c r="A4" s="4"/>
      <c r="B4" s="4"/>
      <c r="C4" s="4"/>
      <c r="D4" s="4"/>
      <c r="E4" s="4"/>
      <c r="F4" s="4"/>
      <c r="G4" s="4"/>
      <c r="H4" s="4"/>
      <c r="I4" s="4"/>
      <c r="J4" s="4"/>
      <c r="K4" s="4"/>
      <c r="L4" s="4"/>
      <c r="M4" s="4"/>
      <c r="N4" s="4"/>
      <c r="O4" s="4"/>
      <c r="P4" s="4"/>
      <c r="Q4" s="4"/>
      <c r="R4" s="4"/>
      <c r="S4" s="4"/>
      <c r="T4" s="4"/>
      <c r="U4" s="4"/>
      <c r="V4" s="4"/>
      <c r="W4" s="4"/>
      <c r="X4" s="4"/>
      <c r="Y4" s="4"/>
    </row>
    <row r="5" spans="1:25" ht="23.25" customHeight="1">
      <c r="A5" s="333"/>
      <c r="B5" s="334"/>
      <c r="C5" s="334"/>
      <c r="D5" s="334"/>
      <c r="E5" s="334"/>
      <c r="F5" s="334"/>
      <c r="G5" s="334"/>
      <c r="H5" s="334"/>
      <c r="I5" s="334"/>
      <c r="J5" s="334"/>
      <c r="K5" s="334"/>
      <c r="L5" s="334"/>
      <c r="M5" s="334"/>
      <c r="N5" s="334"/>
      <c r="O5" s="334"/>
      <c r="P5" s="334"/>
      <c r="Q5" s="334"/>
      <c r="R5" s="2"/>
      <c r="S5" s="2"/>
      <c r="T5" s="2"/>
      <c r="U5" s="2"/>
      <c r="V5" s="2"/>
      <c r="W5" s="2"/>
      <c r="X5" s="2"/>
      <c r="Y5" s="2"/>
    </row>
    <row r="6" spans="1:25" ht="11.25" customHeight="1">
      <c r="A6" s="4"/>
      <c r="B6" s="4"/>
      <c r="C6" s="4"/>
      <c r="D6" s="4"/>
      <c r="E6" s="4"/>
      <c r="F6" s="4"/>
      <c r="G6" s="4"/>
      <c r="H6" s="4"/>
      <c r="I6" s="4"/>
      <c r="J6" s="4"/>
      <c r="K6" s="4"/>
      <c r="L6" s="4"/>
      <c r="M6" s="4"/>
      <c r="N6" s="4"/>
      <c r="O6" s="4"/>
      <c r="P6" s="4"/>
      <c r="Q6" s="4"/>
      <c r="R6" s="4"/>
      <c r="S6" s="4"/>
      <c r="T6" s="4"/>
      <c r="U6" s="4"/>
      <c r="V6" s="4"/>
      <c r="W6" s="4"/>
      <c r="X6" s="4"/>
      <c r="Y6" s="4"/>
    </row>
    <row r="7" spans="1:25" ht="11.25" customHeight="1">
      <c r="A7" s="4"/>
      <c r="B7" s="335" t="s">
        <v>0</v>
      </c>
      <c r="C7" s="336"/>
      <c r="D7" s="336"/>
      <c r="E7" s="336"/>
      <c r="F7" s="336"/>
      <c r="G7" s="336"/>
      <c r="H7" s="336"/>
      <c r="I7" s="336"/>
      <c r="J7" s="336"/>
      <c r="K7" s="336"/>
      <c r="L7" s="336"/>
      <c r="M7" s="336"/>
      <c r="N7" s="336"/>
      <c r="O7" s="336"/>
      <c r="P7" s="336"/>
      <c r="Q7" s="336"/>
      <c r="R7" s="336"/>
      <c r="S7" s="336"/>
      <c r="T7" s="336"/>
      <c r="U7" s="336"/>
      <c r="V7" s="336"/>
      <c r="W7" s="336"/>
      <c r="X7" s="336"/>
      <c r="Y7" s="21"/>
    </row>
    <row r="8" spans="1:25" ht="35.25" customHeight="1">
      <c r="A8" s="4"/>
      <c r="B8" s="337" t="s">
        <v>19</v>
      </c>
      <c r="C8" s="336"/>
      <c r="D8" s="336"/>
      <c r="E8" s="336"/>
      <c r="F8" s="336"/>
      <c r="G8" s="336"/>
      <c r="H8" s="336"/>
      <c r="I8" s="336"/>
      <c r="J8" s="336"/>
      <c r="K8" s="336"/>
      <c r="L8" s="336"/>
      <c r="M8" s="336"/>
      <c r="N8" s="336"/>
      <c r="O8" s="336"/>
      <c r="P8" s="336"/>
      <c r="Q8" s="336"/>
      <c r="R8" s="336"/>
      <c r="S8" s="336"/>
      <c r="T8" s="336"/>
      <c r="U8" s="336"/>
      <c r="V8" s="336"/>
      <c r="W8" s="336"/>
      <c r="X8" s="336"/>
      <c r="Y8" s="22"/>
    </row>
    <row r="9" spans="1:25" ht="24.75" customHeight="1">
      <c r="A9" s="23"/>
      <c r="B9" s="344" t="s">
        <v>20</v>
      </c>
      <c r="C9" s="345"/>
      <c r="D9" s="345"/>
      <c r="E9" s="345"/>
      <c r="F9" s="345"/>
      <c r="G9" s="345"/>
      <c r="H9" s="345"/>
      <c r="I9" s="345"/>
      <c r="J9" s="345"/>
      <c r="K9" s="23"/>
      <c r="L9" s="23"/>
      <c r="M9" s="23"/>
      <c r="N9" s="23"/>
      <c r="O9" s="23"/>
      <c r="P9" s="23"/>
      <c r="Q9" s="23"/>
      <c r="R9" s="23"/>
      <c r="S9" s="23"/>
      <c r="T9" s="23"/>
      <c r="U9" s="23"/>
      <c r="V9" s="23"/>
      <c r="W9" s="23"/>
      <c r="X9" s="23"/>
      <c r="Y9" s="23"/>
    </row>
    <row r="10" spans="1:25" ht="17.25" customHeight="1">
      <c r="A10" s="23"/>
      <c r="B10" s="339"/>
      <c r="C10" s="329"/>
      <c r="D10" s="329"/>
      <c r="E10" s="329"/>
      <c r="F10" s="329"/>
      <c r="G10" s="329"/>
      <c r="H10" s="329"/>
      <c r="I10" s="329"/>
      <c r="J10" s="329"/>
      <c r="K10" s="23"/>
      <c r="L10" s="23"/>
      <c r="M10" s="23"/>
      <c r="N10" s="23"/>
      <c r="O10" s="23"/>
      <c r="P10" s="23"/>
      <c r="Q10" s="23"/>
      <c r="R10" s="23"/>
      <c r="S10" s="23"/>
      <c r="T10" s="23"/>
      <c r="U10" s="23"/>
      <c r="V10" s="23"/>
      <c r="W10" s="23"/>
      <c r="X10" s="23"/>
      <c r="Y10" s="23"/>
    </row>
    <row r="11" spans="1:25" ht="11.25" customHeight="1">
      <c r="A11" s="4"/>
      <c r="B11" s="346" t="s">
        <v>21</v>
      </c>
      <c r="C11" s="349" t="s">
        <v>22</v>
      </c>
      <c r="D11" s="350"/>
      <c r="E11" s="350"/>
      <c r="F11" s="351"/>
      <c r="G11" s="349" t="s">
        <v>23</v>
      </c>
      <c r="H11" s="350"/>
      <c r="I11" s="350"/>
      <c r="J11" s="351"/>
      <c r="K11" s="4"/>
      <c r="L11" s="4"/>
      <c r="M11" s="4"/>
      <c r="N11" s="4"/>
      <c r="O11" s="4"/>
      <c r="P11" s="4"/>
      <c r="Q11" s="4"/>
      <c r="R11" s="4"/>
      <c r="S11" s="4"/>
      <c r="T11" s="4"/>
      <c r="U11" s="4"/>
      <c r="V11" s="4"/>
      <c r="W11" s="4"/>
      <c r="X11" s="4"/>
      <c r="Y11" s="4"/>
    </row>
    <row r="12" spans="1:25" ht="11.25" customHeight="1">
      <c r="A12" s="4"/>
      <c r="B12" s="347"/>
      <c r="C12" s="352" t="s">
        <v>24</v>
      </c>
      <c r="D12" s="350"/>
      <c r="E12" s="350"/>
      <c r="F12" s="351"/>
      <c r="G12" s="352" t="s">
        <v>25</v>
      </c>
      <c r="H12" s="350"/>
      <c r="I12" s="350"/>
      <c r="J12" s="351"/>
      <c r="K12" s="4"/>
      <c r="L12" s="4"/>
      <c r="M12" s="4"/>
      <c r="N12" s="4"/>
      <c r="O12" s="4"/>
      <c r="P12" s="4"/>
      <c r="Q12" s="4"/>
      <c r="R12" s="4"/>
      <c r="S12" s="4"/>
      <c r="T12" s="4"/>
      <c r="U12" s="4"/>
      <c r="V12" s="4"/>
      <c r="W12" s="4"/>
      <c r="X12" s="4"/>
      <c r="Y12" s="4"/>
    </row>
    <row r="13" spans="1:25" ht="11.25" customHeight="1">
      <c r="A13" s="4"/>
      <c r="B13" s="348"/>
      <c r="C13" s="7" t="s">
        <v>26</v>
      </c>
      <c r="D13" s="7" t="s">
        <v>27</v>
      </c>
      <c r="E13" s="7" t="s">
        <v>28</v>
      </c>
      <c r="F13" s="7" t="s">
        <v>29</v>
      </c>
      <c r="G13" s="7" t="s">
        <v>26</v>
      </c>
      <c r="H13" s="7" t="s">
        <v>27</v>
      </c>
      <c r="I13" s="7" t="s">
        <v>28</v>
      </c>
      <c r="J13" s="7" t="s">
        <v>29</v>
      </c>
      <c r="K13" s="4"/>
      <c r="L13" s="4"/>
      <c r="M13" s="4"/>
      <c r="N13" s="4"/>
      <c r="O13" s="4"/>
      <c r="P13" s="4"/>
      <c r="Q13" s="4"/>
      <c r="R13" s="4"/>
      <c r="S13" s="4"/>
      <c r="T13" s="4"/>
      <c r="U13" s="4"/>
      <c r="V13" s="4"/>
      <c r="W13" s="4"/>
      <c r="X13" s="4"/>
      <c r="Y13" s="4"/>
    </row>
    <row r="14" spans="1:25" ht="11.25" customHeight="1">
      <c r="A14" s="4"/>
      <c r="B14" s="24" t="s">
        <v>30</v>
      </c>
      <c r="C14" s="25">
        <v>90</v>
      </c>
      <c r="D14" s="26">
        <v>55</v>
      </c>
      <c r="E14" s="27">
        <v>37</v>
      </c>
      <c r="F14" s="28">
        <v>25</v>
      </c>
      <c r="G14" s="25">
        <v>90</v>
      </c>
      <c r="H14" s="26">
        <v>55</v>
      </c>
      <c r="I14" s="27">
        <v>37</v>
      </c>
      <c r="J14" s="28">
        <v>25</v>
      </c>
      <c r="K14" s="4"/>
      <c r="L14" s="4"/>
      <c r="M14" s="4"/>
      <c r="N14" s="4"/>
      <c r="O14" s="4"/>
      <c r="P14" s="4"/>
      <c r="Q14" s="4"/>
      <c r="R14" s="4"/>
      <c r="S14" s="4"/>
      <c r="T14" s="4"/>
      <c r="U14" s="4"/>
      <c r="V14" s="4"/>
      <c r="W14" s="4"/>
      <c r="X14" s="4"/>
      <c r="Y14" s="4"/>
    </row>
    <row r="15" spans="1:25" ht="11.25" customHeight="1">
      <c r="A15" s="4"/>
      <c r="B15" s="29" t="s">
        <v>31</v>
      </c>
      <c r="C15" s="30">
        <v>100</v>
      </c>
      <c r="D15" s="31">
        <v>60</v>
      </c>
      <c r="E15" s="32">
        <v>40</v>
      </c>
      <c r="F15" s="33">
        <v>30</v>
      </c>
      <c r="G15" s="30">
        <v>100</v>
      </c>
      <c r="H15" s="31">
        <v>60</v>
      </c>
      <c r="I15" s="32">
        <v>40</v>
      </c>
      <c r="J15" s="33">
        <v>30</v>
      </c>
      <c r="K15" s="4"/>
      <c r="L15" s="4"/>
      <c r="M15" s="4"/>
      <c r="N15" s="4"/>
      <c r="O15" s="4"/>
      <c r="P15" s="4"/>
      <c r="Q15" s="4"/>
      <c r="R15" s="4"/>
      <c r="S15" s="4"/>
      <c r="T15" s="4"/>
      <c r="U15" s="4"/>
      <c r="V15" s="4"/>
      <c r="W15" s="4"/>
      <c r="X15" s="4"/>
      <c r="Y15" s="4"/>
    </row>
    <row r="16" spans="1:25" ht="11.25" customHeight="1">
      <c r="A16" s="4"/>
      <c r="B16" s="34" t="s">
        <v>32</v>
      </c>
      <c r="C16" s="35">
        <v>120</v>
      </c>
      <c r="D16" s="36">
        <v>65</v>
      </c>
      <c r="E16" s="37">
        <v>43</v>
      </c>
      <c r="F16" s="38">
        <v>35</v>
      </c>
      <c r="G16" s="35">
        <v>120</v>
      </c>
      <c r="H16" s="36">
        <v>65</v>
      </c>
      <c r="I16" s="37">
        <v>43</v>
      </c>
      <c r="J16" s="38">
        <v>35</v>
      </c>
      <c r="K16" s="4"/>
      <c r="L16" s="4"/>
      <c r="M16" s="4"/>
      <c r="N16" s="4"/>
      <c r="O16" s="4"/>
      <c r="P16" s="4"/>
      <c r="Q16" s="4"/>
      <c r="R16" s="4"/>
      <c r="S16" s="4"/>
      <c r="T16" s="4"/>
      <c r="U16" s="4"/>
      <c r="V16" s="4"/>
      <c r="W16" s="4"/>
      <c r="X16" s="4"/>
      <c r="Y16" s="4"/>
    </row>
    <row r="17" spans="1:25" ht="42.75" customHeight="1">
      <c r="A17" s="23"/>
      <c r="B17" s="338" t="s">
        <v>33</v>
      </c>
      <c r="C17" s="329"/>
      <c r="D17" s="329"/>
      <c r="E17" s="329"/>
      <c r="F17" s="329"/>
      <c r="G17" s="329"/>
      <c r="H17" s="329"/>
      <c r="I17" s="329"/>
      <c r="J17" s="329"/>
      <c r="K17" s="23"/>
      <c r="L17" s="23"/>
      <c r="M17" s="23"/>
      <c r="N17" s="23"/>
      <c r="O17" s="23"/>
      <c r="P17" s="23"/>
      <c r="Q17" s="23"/>
      <c r="R17" s="23"/>
      <c r="S17" s="23"/>
      <c r="T17" s="23"/>
      <c r="U17" s="23"/>
      <c r="V17" s="23"/>
      <c r="W17" s="23"/>
      <c r="X17" s="23"/>
      <c r="Y17" s="23"/>
    </row>
    <row r="18" spans="1:25" ht="12.75" customHeight="1">
      <c r="A18" s="23"/>
      <c r="B18" s="339"/>
      <c r="C18" s="329"/>
      <c r="D18" s="329"/>
      <c r="E18" s="329"/>
      <c r="F18" s="329"/>
      <c r="G18" s="329"/>
      <c r="H18" s="329"/>
      <c r="I18" s="329"/>
      <c r="J18" s="329"/>
      <c r="K18" s="23"/>
      <c r="L18" s="23"/>
      <c r="M18" s="23"/>
      <c r="N18" s="23"/>
      <c r="O18" s="23"/>
      <c r="P18" s="23"/>
      <c r="Q18" s="23"/>
      <c r="R18" s="23"/>
      <c r="S18" s="23"/>
      <c r="T18" s="23"/>
      <c r="U18" s="23"/>
      <c r="V18" s="23"/>
      <c r="W18" s="23"/>
      <c r="X18" s="23"/>
      <c r="Y18" s="23"/>
    </row>
    <row r="19" spans="1:25" ht="19.5" customHeight="1">
      <c r="A19" s="4"/>
      <c r="B19" s="7" t="s">
        <v>34</v>
      </c>
      <c r="C19" s="7" t="s">
        <v>35</v>
      </c>
      <c r="D19" s="7" t="s">
        <v>36</v>
      </c>
      <c r="E19" s="7" t="s">
        <v>37</v>
      </c>
      <c r="F19" s="292" t="s">
        <v>38</v>
      </c>
      <c r="G19" s="4"/>
      <c r="H19" s="4"/>
      <c r="I19" s="4"/>
      <c r="J19" s="4"/>
      <c r="K19" s="4"/>
      <c r="L19" s="4"/>
      <c r="M19" s="4"/>
      <c r="N19" s="4"/>
      <c r="O19" s="4"/>
      <c r="P19" s="4"/>
      <c r="Q19" s="4"/>
      <c r="R19" s="4"/>
      <c r="S19" s="4"/>
      <c r="T19" s="4"/>
      <c r="U19" s="4"/>
      <c r="V19" s="4"/>
      <c r="W19" s="4"/>
      <c r="X19" s="4"/>
      <c r="Y19" s="4"/>
    </row>
    <row r="20" spans="1:25" ht="11.25" customHeight="1">
      <c r="A20" s="4"/>
      <c r="B20" s="40" t="s">
        <v>39</v>
      </c>
      <c r="C20" s="41" t="s">
        <v>29</v>
      </c>
      <c r="D20" s="42" t="s">
        <v>40</v>
      </c>
      <c r="E20" s="43">
        <v>25</v>
      </c>
      <c r="F20" s="293"/>
      <c r="G20" s="4"/>
      <c r="H20" s="4"/>
      <c r="I20" s="4"/>
      <c r="J20" s="4"/>
      <c r="K20" s="4"/>
      <c r="L20" s="4"/>
      <c r="M20" s="4"/>
      <c r="N20" s="4"/>
      <c r="O20" s="4"/>
      <c r="P20" s="4"/>
      <c r="Q20" s="4"/>
      <c r="R20" s="4"/>
      <c r="S20" s="4"/>
      <c r="T20" s="4"/>
      <c r="U20" s="4"/>
      <c r="V20" s="4"/>
      <c r="W20" s="4"/>
      <c r="X20" s="4"/>
      <c r="Y20" s="4"/>
    </row>
    <row r="21" spans="1:25" ht="11.25" customHeight="1">
      <c r="A21" s="4"/>
      <c r="B21" s="44" t="s">
        <v>41</v>
      </c>
      <c r="C21" s="45" t="s">
        <v>27</v>
      </c>
      <c r="D21" s="46" t="s">
        <v>40</v>
      </c>
      <c r="E21" s="47">
        <v>25</v>
      </c>
      <c r="F21" s="293"/>
      <c r="G21" s="4"/>
      <c r="H21" s="4"/>
      <c r="I21" s="4"/>
      <c r="J21" s="4"/>
      <c r="K21" s="4"/>
      <c r="L21" s="4"/>
      <c r="M21" s="4"/>
      <c r="N21" s="4"/>
      <c r="O21" s="4"/>
      <c r="P21" s="4"/>
      <c r="Q21" s="4"/>
      <c r="R21" s="4"/>
      <c r="S21" s="4"/>
      <c r="T21" s="4"/>
      <c r="U21" s="4"/>
      <c r="V21" s="4"/>
      <c r="W21" s="4"/>
      <c r="X21" s="4"/>
      <c r="Y21" s="4"/>
    </row>
    <row r="22" spans="1:25" ht="11.25" customHeight="1">
      <c r="A22" s="4"/>
      <c r="B22" s="48" t="s">
        <v>42</v>
      </c>
      <c r="C22" s="49" t="s">
        <v>27</v>
      </c>
      <c r="D22" s="50" t="s">
        <v>43</v>
      </c>
      <c r="E22" s="51">
        <v>30</v>
      </c>
      <c r="F22" s="293"/>
      <c r="G22" s="4"/>
      <c r="H22" s="4"/>
      <c r="I22" s="4"/>
      <c r="J22" s="4"/>
      <c r="K22" s="4"/>
      <c r="L22" s="4"/>
      <c r="M22" s="4"/>
      <c r="N22" s="4"/>
      <c r="O22" s="4"/>
      <c r="P22" s="4"/>
      <c r="Q22" s="4"/>
      <c r="R22" s="4"/>
      <c r="S22" s="4"/>
      <c r="T22" s="4"/>
      <c r="U22" s="4"/>
      <c r="V22" s="4"/>
      <c r="W22" s="4"/>
      <c r="X22" s="4"/>
      <c r="Y22" s="4"/>
    </row>
    <row r="23" spans="1:25" ht="11.25" customHeight="1">
      <c r="A23" s="4"/>
      <c r="B23" s="294" t="s">
        <v>44</v>
      </c>
      <c r="C23" s="295" t="s">
        <v>26</v>
      </c>
      <c r="D23" s="296" t="s">
        <v>45</v>
      </c>
      <c r="E23" s="297">
        <v>50</v>
      </c>
      <c r="F23" s="298"/>
      <c r="G23" s="299"/>
      <c r="H23" s="299"/>
      <c r="I23" s="299"/>
      <c r="J23" s="299"/>
      <c r="K23" s="299"/>
      <c r="L23" s="299"/>
      <c r="M23" s="4"/>
      <c r="N23" s="4"/>
      <c r="O23" s="4"/>
      <c r="P23" s="4"/>
      <c r="Q23" s="4"/>
      <c r="R23" s="4"/>
      <c r="S23" s="4"/>
      <c r="T23" s="4"/>
      <c r="U23" s="4"/>
      <c r="V23" s="4"/>
      <c r="W23" s="4"/>
      <c r="X23" s="4"/>
      <c r="Y23" s="4"/>
    </row>
    <row r="24" spans="1:25" ht="38.25" customHeight="1">
      <c r="A24" s="23"/>
      <c r="B24" s="340"/>
      <c r="C24" s="341"/>
      <c r="D24" s="341"/>
      <c r="E24" s="341"/>
      <c r="F24" s="341"/>
      <c r="G24" s="341"/>
      <c r="H24" s="341"/>
      <c r="I24" s="341"/>
      <c r="J24" s="341"/>
      <c r="K24" s="300"/>
      <c r="L24" s="300"/>
      <c r="M24" s="23"/>
      <c r="N24" s="23"/>
      <c r="O24" s="23"/>
      <c r="P24" s="23"/>
      <c r="Q24" s="23"/>
      <c r="R24" s="23"/>
      <c r="S24" s="23"/>
      <c r="T24" s="23"/>
      <c r="U24" s="23"/>
      <c r="V24" s="23"/>
      <c r="W24" s="23"/>
      <c r="X24" s="23"/>
      <c r="Y24" s="23"/>
    </row>
    <row r="25" spans="1:25" ht="21" customHeight="1">
      <c r="A25" s="23"/>
      <c r="B25" s="342"/>
      <c r="C25" s="343"/>
      <c r="D25" s="343"/>
      <c r="E25" s="301"/>
      <c r="F25" s="302"/>
      <c r="G25" s="302"/>
      <c r="H25" s="302"/>
      <c r="I25" s="302"/>
      <c r="J25" s="302"/>
      <c r="K25" s="300"/>
      <c r="L25" s="300"/>
      <c r="M25" s="23"/>
      <c r="N25" s="23"/>
      <c r="O25" s="23"/>
      <c r="P25" s="23"/>
      <c r="Q25" s="23"/>
      <c r="R25" s="23"/>
      <c r="S25" s="23"/>
      <c r="T25" s="23"/>
      <c r="U25" s="23"/>
      <c r="V25" s="23"/>
      <c r="W25" s="23"/>
      <c r="X25" s="23"/>
      <c r="Y25" s="23"/>
    </row>
    <row r="26" spans="1:25" ht="11.25" customHeight="1">
      <c r="A26" s="4"/>
      <c r="B26" s="303"/>
      <c r="C26" s="303"/>
      <c r="D26" s="303"/>
      <c r="E26" s="303"/>
      <c r="F26" s="304"/>
      <c r="G26" s="303"/>
      <c r="H26" s="303"/>
      <c r="I26" s="303"/>
      <c r="J26" s="303"/>
      <c r="K26" s="305"/>
      <c r="L26" s="305"/>
      <c r="M26" s="4"/>
      <c r="N26" s="4"/>
      <c r="O26" s="4"/>
      <c r="P26" s="4"/>
      <c r="Q26" s="4"/>
      <c r="R26" s="4"/>
      <c r="S26" s="4"/>
      <c r="T26" s="4"/>
      <c r="U26" s="4"/>
      <c r="V26" s="4"/>
      <c r="W26" s="4"/>
      <c r="X26" s="4"/>
      <c r="Y26" s="4"/>
    </row>
    <row r="27" spans="1:25" ht="11.25" customHeight="1">
      <c r="A27" s="4"/>
      <c r="B27" s="306"/>
      <c r="C27" s="307"/>
      <c r="D27" s="308"/>
      <c r="E27" s="309"/>
      <c r="F27" s="304"/>
      <c r="G27" s="306"/>
      <c r="H27" s="307"/>
      <c r="I27" s="308"/>
      <c r="J27" s="308"/>
      <c r="K27" s="305"/>
      <c r="L27" s="305"/>
      <c r="M27" s="4"/>
      <c r="N27" s="4"/>
      <c r="O27" s="4"/>
      <c r="P27" s="4"/>
      <c r="Q27" s="4"/>
      <c r="R27" s="4"/>
      <c r="S27" s="4"/>
      <c r="T27" s="4"/>
      <c r="U27" s="4"/>
      <c r="V27" s="4"/>
      <c r="W27" s="4"/>
      <c r="X27" s="4"/>
      <c r="Y27" s="4"/>
    </row>
    <row r="28" spans="1:25" ht="11.25" customHeight="1">
      <c r="A28" s="4"/>
      <c r="B28" s="310"/>
      <c r="C28" s="311"/>
      <c r="D28" s="312"/>
      <c r="E28" s="309"/>
      <c r="F28" s="304"/>
      <c r="G28" s="310"/>
      <c r="H28" s="311"/>
      <c r="I28" s="313"/>
      <c r="J28" s="308"/>
      <c r="K28" s="305"/>
      <c r="L28" s="305"/>
      <c r="M28" s="4"/>
      <c r="N28" s="4"/>
      <c r="O28" s="4"/>
      <c r="P28" s="4"/>
      <c r="Q28" s="4"/>
      <c r="R28" s="4"/>
      <c r="S28" s="4"/>
      <c r="T28" s="4"/>
      <c r="U28" s="4"/>
      <c r="V28" s="4"/>
      <c r="W28" s="4"/>
      <c r="X28" s="4"/>
      <c r="Y28" s="4"/>
    </row>
    <row r="29" spans="1:25" ht="11.25" customHeight="1">
      <c r="A29" s="4"/>
      <c r="B29" s="306"/>
      <c r="C29" s="307"/>
      <c r="D29" s="308"/>
      <c r="E29" s="309"/>
      <c r="F29" s="304"/>
      <c r="G29" s="306"/>
      <c r="H29" s="307"/>
      <c r="I29" s="308"/>
      <c r="J29" s="308"/>
      <c r="K29" s="305"/>
      <c r="L29" s="305"/>
      <c r="M29" s="4"/>
      <c r="N29" s="4"/>
      <c r="O29" s="4"/>
      <c r="P29" s="4"/>
      <c r="Q29" s="4"/>
      <c r="R29" s="4"/>
      <c r="S29" s="4"/>
      <c r="T29" s="4"/>
      <c r="U29" s="4"/>
      <c r="V29" s="4"/>
      <c r="W29" s="4"/>
      <c r="X29" s="4"/>
      <c r="Y29" s="4"/>
    </row>
    <row r="30" spans="1:25" ht="11.25" customHeight="1">
      <c r="A30" s="4"/>
      <c r="B30" s="310"/>
      <c r="C30" s="311"/>
      <c r="D30" s="308"/>
      <c r="E30" s="309"/>
      <c r="F30" s="304"/>
      <c r="G30" s="310"/>
      <c r="H30" s="311"/>
      <c r="I30" s="308"/>
      <c r="J30" s="308"/>
      <c r="K30" s="305"/>
      <c r="L30" s="305"/>
      <c r="M30" s="4"/>
      <c r="N30" s="4"/>
      <c r="O30" s="4"/>
      <c r="P30" s="4"/>
      <c r="Q30" s="4"/>
      <c r="R30" s="4"/>
      <c r="S30" s="4"/>
      <c r="T30" s="4"/>
      <c r="U30" s="4"/>
      <c r="V30" s="4"/>
      <c r="W30" s="4"/>
      <c r="X30" s="4"/>
      <c r="Y30" s="4"/>
    </row>
    <row r="31" spans="1:25" ht="11.25" customHeight="1">
      <c r="A31" s="4"/>
      <c r="B31" s="4"/>
      <c r="C31" s="4"/>
      <c r="D31" s="4"/>
      <c r="E31" s="4"/>
      <c r="F31" s="4"/>
      <c r="G31" s="4"/>
      <c r="H31" s="4"/>
      <c r="I31" s="4"/>
      <c r="J31" s="4"/>
      <c r="K31" s="4"/>
      <c r="L31" s="4"/>
      <c r="M31" s="4"/>
      <c r="N31" s="4"/>
      <c r="O31" s="4"/>
      <c r="P31" s="4"/>
      <c r="Q31" s="4"/>
      <c r="R31" s="4"/>
      <c r="S31" s="4"/>
      <c r="T31" s="4"/>
      <c r="U31" s="4"/>
      <c r="V31" s="4"/>
      <c r="W31" s="4"/>
      <c r="X31" s="4"/>
      <c r="Y31" s="4"/>
    </row>
    <row r="32" spans="1:25" ht="11.25" customHeight="1">
      <c r="A32" s="4"/>
      <c r="B32" s="4"/>
      <c r="C32" s="4"/>
      <c r="D32" s="4"/>
      <c r="E32" s="4"/>
      <c r="F32" s="4"/>
      <c r="G32" s="4"/>
      <c r="H32" s="4"/>
      <c r="I32" s="4"/>
      <c r="J32" s="4"/>
      <c r="K32" s="4"/>
      <c r="L32" s="4"/>
      <c r="M32" s="4"/>
      <c r="N32" s="4"/>
      <c r="O32" s="4"/>
      <c r="P32" s="4"/>
      <c r="Q32" s="4"/>
      <c r="R32" s="4"/>
      <c r="S32" s="4"/>
      <c r="T32" s="4"/>
      <c r="U32" s="4"/>
      <c r="V32" s="4"/>
      <c r="W32" s="4"/>
      <c r="X32" s="4"/>
      <c r="Y32" s="4"/>
    </row>
    <row r="33" spans="1:25" ht="11.25" customHeight="1">
      <c r="A33" s="4"/>
      <c r="B33" s="4"/>
      <c r="C33" s="4"/>
      <c r="D33" s="4"/>
      <c r="E33" s="4"/>
      <c r="F33" s="4"/>
      <c r="G33" s="4"/>
      <c r="H33" s="4"/>
      <c r="I33" s="4"/>
      <c r="J33" s="4"/>
      <c r="K33" s="4"/>
      <c r="L33" s="4"/>
      <c r="M33" s="4"/>
      <c r="N33" s="4"/>
      <c r="O33" s="4"/>
      <c r="P33" s="4"/>
      <c r="Q33" s="4"/>
      <c r="R33" s="4"/>
      <c r="S33" s="4"/>
      <c r="T33" s="4"/>
      <c r="U33" s="4"/>
      <c r="V33" s="4"/>
      <c r="W33" s="4"/>
      <c r="X33" s="4"/>
      <c r="Y33" s="4"/>
    </row>
    <row r="34" spans="1:25" ht="11.25" customHeight="1">
      <c r="A34" s="4"/>
      <c r="B34" s="4"/>
      <c r="C34" s="4"/>
      <c r="D34" s="4"/>
      <c r="E34" s="4"/>
      <c r="F34" s="4"/>
      <c r="G34" s="4"/>
      <c r="H34" s="4"/>
      <c r="I34" s="4"/>
      <c r="J34" s="4"/>
      <c r="K34" s="4"/>
      <c r="L34" s="4"/>
      <c r="M34" s="4"/>
      <c r="N34" s="4"/>
      <c r="O34" s="4"/>
      <c r="P34" s="4"/>
      <c r="Q34" s="4"/>
      <c r="R34" s="4"/>
      <c r="S34" s="4"/>
      <c r="T34" s="4"/>
      <c r="U34" s="4"/>
      <c r="V34" s="4"/>
      <c r="W34" s="4"/>
      <c r="X34" s="4"/>
      <c r="Y34" s="4"/>
    </row>
    <row r="35" spans="1:25" ht="11.25" customHeight="1">
      <c r="A35" s="4"/>
      <c r="B35" s="4"/>
      <c r="C35" s="4"/>
      <c r="D35" s="4"/>
      <c r="E35" s="4"/>
      <c r="F35" s="4"/>
      <c r="G35" s="4"/>
      <c r="H35" s="4"/>
      <c r="I35" s="4"/>
      <c r="J35" s="4"/>
      <c r="K35" s="4"/>
      <c r="L35" s="4"/>
      <c r="M35" s="4"/>
      <c r="N35" s="4"/>
      <c r="O35" s="4"/>
      <c r="P35" s="4"/>
      <c r="Q35" s="4"/>
      <c r="R35" s="4"/>
      <c r="S35" s="4"/>
      <c r="T35" s="4"/>
      <c r="U35" s="4"/>
      <c r="V35" s="4"/>
      <c r="W35" s="4"/>
      <c r="X35" s="4"/>
      <c r="Y35" s="4"/>
    </row>
    <row r="36" spans="1:25" ht="11.25" customHeight="1">
      <c r="A36" s="4"/>
      <c r="B36" s="4"/>
      <c r="C36" s="4"/>
      <c r="D36" s="4"/>
      <c r="E36" s="4"/>
      <c r="F36" s="4"/>
      <c r="G36" s="4"/>
      <c r="H36" s="4"/>
      <c r="I36" s="4"/>
      <c r="J36" s="4"/>
      <c r="K36" s="4"/>
      <c r="L36" s="4"/>
      <c r="M36" s="4"/>
      <c r="N36" s="4"/>
      <c r="O36" s="4"/>
      <c r="P36" s="4"/>
      <c r="Q36" s="4"/>
      <c r="R36" s="4"/>
      <c r="S36" s="4"/>
      <c r="T36" s="4"/>
      <c r="U36" s="4"/>
      <c r="V36" s="4"/>
      <c r="W36" s="4"/>
      <c r="X36" s="4"/>
      <c r="Y36" s="4"/>
    </row>
    <row r="37" spans="1:25" ht="11.25" customHeight="1">
      <c r="A37" s="4"/>
      <c r="B37" s="4"/>
      <c r="C37" s="4"/>
      <c r="D37" s="4"/>
      <c r="E37" s="4"/>
      <c r="F37" s="4"/>
      <c r="G37" s="4"/>
      <c r="H37" s="4"/>
      <c r="I37" s="4"/>
      <c r="J37" s="4"/>
      <c r="K37" s="4"/>
      <c r="L37" s="4"/>
      <c r="M37" s="4"/>
      <c r="N37" s="4"/>
      <c r="O37" s="4"/>
      <c r="P37" s="4"/>
      <c r="Q37" s="4"/>
      <c r="R37" s="4"/>
      <c r="S37" s="4"/>
      <c r="T37" s="4"/>
      <c r="U37" s="4"/>
      <c r="V37" s="4"/>
      <c r="W37" s="4"/>
      <c r="X37" s="4"/>
      <c r="Y37" s="4"/>
    </row>
    <row r="38" spans="1:25" ht="11.25" customHeight="1">
      <c r="A38" s="4"/>
      <c r="B38" s="4"/>
      <c r="C38" s="4"/>
      <c r="D38" s="4"/>
      <c r="E38" s="4"/>
      <c r="F38" s="4"/>
      <c r="G38" s="4"/>
      <c r="H38" s="4"/>
      <c r="I38" s="4"/>
      <c r="J38" s="4"/>
      <c r="K38" s="4"/>
      <c r="L38" s="4"/>
      <c r="M38" s="4"/>
      <c r="N38" s="4"/>
      <c r="O38" s="4"/>
      <c r="P38" s="4"/>
      <c r="Q38" s="4"/>
      <c r="R38" s="4"/>
      <c r="S38" s="4"/>
      <c r="T38" s="4"/>
      <c r="U38" s="4"/>
      <c r="V38" s="4"/>
      <c r="W38" s="4"/>
      <c r="X38" s="4"/>
      <c r="Y38" s="4"/>
    </row>
    <row r="39" spans="1:25" ht="11.25" customHeight="1">
      <c r="A39" s="4"/>
      <c r="B39" s="4"/>
      <c r="C39" s="4"/>
      <c r="D39" s="4"/>
      <c r="E39" s="4"/>
      <c r="F39" s="4"/>
      <c r="G39" s="4"/>
      <c r="H39" s="4"/>
      <c r="I39" s="4"/>
      <c r="J39" s="4"/>
      <c r="K39" s="4"/>
      <c r="L39" s="4"/>
      <c r="M39" s="4"/>
      <c r="N39" s="4"/>
      <c r="O39" s="4"/>
      <c r="P39" s="4"/>
      <c r="Q39" s="4"/>
      <c r="R39" s="4"/>
      <c r="S39" s="4"/>
      <c r="T39" s="4"/>
      <c r="U39" s="4"/>
      <c r="V39" s="4"/>
      <c r="W39" s="4"/>
      <c r="X39" s="4"/>
      <c r="Y39" s="4"/>
    </row>
    <row r="40" spans="1:25" ht="11.25" customHeight="1">
      <c r="A40" s="4"/>
      <c r="B40" s="4"/>
      <c r="C40" s="4"/>
      <c r="D40" s="4"/>
      <c r="E40" s="4"/>
      <c r="F40" s="4"/>
      <c r="G40" s="4"/>
      <c r="H40" s="4"/>
      <c r="I40" s="4"/>
      <c r="J40" s="4"/>
      <c r="K40" s="4"/>
      <c r="L40" s="4"/>
      <c r="M40" s="4"/>
      <c r="N40" s="4"/>
      <c r="O40" s="4"/>
      <c r="P40" s="4"/>
      <c r="Q40" s="4"/>
      <c r="R40" s="4"/>
      <c r="S40" s="4"/>
      <c r="T40" s="4"/>
      <c r="U40" s="4"/>
      <c r="V40" s="4"/>
      <c r="W40" s="4"/>
      <c r="X40" s="4"/>
      <c r="Y40" s="4"/>
    </row>
    <row r="41" spans="1:25" ht="11.25" customHeight="1">
      <c r="A41" s="4"/>
      <c r="B41" s="4"/>
      <c r="C41" s="4"/>
      <c r="D41" s="4"/>
      <c r="E41" s="4"/>
      <c r="F41" s="4"/>
      <c r="G41" s="4"/>
      <c r="H41" s="4"/>
      <c r="I41" s="4"/>
      <c r="J41" s="4"/>
      <c r="K41" s="4"/>
      <c r="L41" s="4"/>
      <c r="M41" s="4"/>
      <c r="N41" s="4"/>
      <c r="O41" s="4"/>
      <c r="P41" s="4"/>
      <c r="Q41" s="4"/>
      <c r="R41" s="4"/>
      <c r="S41" s="4"/>
      <c r="T41" s="4"/>
      <c r="U41" s="4"/>
      <c r="V41" s="4"/>
      <c r="W41" s="4"/>
      <c r="X41" s="4"/>
      <c r="Y41" s="4"/>
    </row>
    <row r="42" spans="1:25" ht="11.25" customHeight="1">
      <c r="A42" s="4"/>
      <c r="B42" s="4"/>
      <c r="C42" s="4"/>
      <c r="D42" s="4"/>
      <c r="E42" s="4"/>
      <c r="F42" s="4"/>
      <c r="G42" s="4"/>
      <c r="H42" s="4"/>
      <c r="I42" s="4"/>
      <c r="J42" s="4"/>
      <c r="K42" s="4"/>
      <c r="L42" s="4"/>
      <c r="M42" s="4"/>
      <c r="N42" s="4"/>
      <c r="O42" s="4"/>
      <c r="P42" s="4"/>
      <c r="Q42" s="4"/>
      <c r="R42" s="4"/>
      <c r="S42" s="4"/>
      <c r="T42" s="4"/>
      <c r="U42" s="4"/>
      <c r="V42" s="4"/>
      <c r="W42" s="4"/>
      <c r="X42" s="4"/>
      <c r="Y42" s="4"/>
    </row>
    <row r="43" spans="1:25" ht="11.25" customHeight="1">
      <c r="A43" s="4"/>
      <c r="B43" s="4"/>
      <c r="C43" s="4"/>
      <c r="D43" s="4"/>
      <c r="E43" s="4"/>
      <c r="F43" s="4"/>
      <c r="G43" s="4"/>
      <c r="H43" s="4"/>
      <c r="I43" s="4"/>
      <c r="J43" s="4"/>
      <c r="K43" s="4"/>
      <c r="L43" s="4"/>
      <c r="M43" s="4"/>
      <c r="N43" s="4"/>
      <c r="O43" s="4"/>
      <c r="P43" s="4"/>
      <c r="Q43" s="4"/>
      <c r="R43" s="4"/>
      <c r="S43" s="4"/>
      <c r="T43" s="4"/>
      <c r="U43" s="4"/>
      <c r="V43" s="4"/>
      <c r="W43" s="4"/>
      <c r="X43" s="4"/>
      <c r="Y43" s="4"/>
    </row>
    <row r="44" spans="1:25" ht="11.25" customHeight="1">
      <c r="A44" s="4"/>
      <c r="B44" s="4"/>
      <c r="C44" s="4"/>
      <c r="D44" s="4"/>
      <c r="E44" s="4"/>
      <c r="F44" s="4"/>
      <c r="G44" s="4"/>
      <c r="H44" s="4"/>
      <c r="I44" s="4"/>
      <c r="J44" s="4"/>
      <c r="K44" s="4"/>
      <c r="L44" s="4"/>
      <c r="M44" s="4"/>
      <c r="N44" s="4"/>
      <c r="O44" s="4"/>
      <c r="P44" s="4"/>
      <c r="Q44" s="4"/>
      <c r="R44" s="4"/>
      <c r="S44" s="4"/>
      <c r="T44" s="4"/>
      <c r="U44" s="4"/>
      <c r="V44" s="4"/>
      <c r="W44" s="4"/>
      <c r="X44" s="4"/>
      <c r="Y44" s="4"/>
    </row>
    <row r="45" spans="1:25" ht="11.25" customHeight="1">
      <c r="A45" s="4"/>
      <c r="B45" s="4"/>
      <c r="C45" s="4"/>
      <c r="D45" s="4"/>
      <c r="E45" s="4"/>
      <c r="F45" s="4"/>
      <c r="G45" s="4"/>
      <c r="H45" s="4"/>
      <c r="I45" s="4"/>
      <c r="J45" s="4"/>
      <c r="K45" s="4"/>
      <c r="L45" s="4"/>
      <c r="M45" s="4"/>
      <c r="N45" s="4"/>
      <c r="O45" s="4"/>
      <c r="P45" s="4"/>
      <c r="Q45" s="4"/>
      <c r="R45" s="4"/>
      <c r="S45" s="4"/>
      <c r="T45" s="4"/>
      <c r="U45" s="4"/>
      <c r="V45" s="4"/>
      <c r="W45" s="4"/>
      <c r="X45" s="4"/>
      <c r="Y45" s="4"/>
    </row>
    <row r="46" spans="1:25" ht="11.25" customHeight="1">
      <c r="A46" s="4"/>
      <c r="B46" s="4"/>
      <c r="C46" s="4"/>
      <c r="D46" s="4"/>
      <c r="E46" s="4"/>
      <c r="F46" s="4"/>
      <c r="G46" s="4"/>
      <c r="H46" s="4"/>
      <c r="I46" s="4"/>
      <c r="J46" s="4"/>
      <c r="K46" s="4"/>
      <c r="L46" s="4"/>
      <c r="M46" s="4"/>
      <c r="N46" s="4"/>
      <c r="O46" s="4"/>
      <c r="P46" s="4"/>
      <c r="Q46" s="4"/>
      <c r="R46" s="4"/>
      <c r="S46" s="4"/>
      <c r="T46" s="4"/>
      <c r="U46" s="4"/>
      <c r="V46" s="4"/>
      <c r="W46" s="4"/>
      <c r="X46" s="4"/>
      <c r="Y46" s="4"/>
    </row>
    <row r="47" spans="1:25" ht="11.25" customHeight="1">
      <c r="A47" s="4"/>
      <c r="B47" s="4"/>
      <c r="C47" s="4"/>
      <c r="D47" s="4"/>
      <c r="E47" s="4"/>
      <c r="F47" s="4"/>
      <c r="G47" s="4"/>
      <c r="H47" s="4"/>
      <c r="I47" s="4"/>
      <c r="J47" s="4"/>
      <c r="K47" s="4"/>
      <c r="L47" s="4"/>
      <c r="M47" s="4"/>
      <c r="N47" s="4"/>
      <c r="O47" s="4"/>
      <c r="P47" s="4"/>
      <c r="Q47" s="4"/>
      <c r="R47" s="4"/>
      <c r="S47" s="4"/>
      <c r="T47" s="4"/>
      <c r="U47" s="4"/>
      <c r="V47" s="4"/>
      <c r="W47" s="4"/>
      <c r="X47" s="4"/>
      <c r="Y47" s="4"/>
    </row>
    <row r="48" spans="1:25" ht="11.25" customHeight="1">
      <c r="A48" s="4"/>
      <c r="B48" s="4"/>
      <c r="C48" s="4"/>
      <c r="D48" s="4"/>
      <c r="E48" s="4"/>
      <c r="F48" s="4"/>
      <c r="G48" s="4"/>
      <c r="H48" s="4"/>
      <c r="I48" s="4"/>
      <c r="J48" s="4"/>
      <c r="K48" s="4"/>
      <c r="L48" s="4"/>
      <c r="M48" s="4"/>
      <c r="N48" s="4"/>
      <c r="O48" s="4"/>
      <c r="P48" s="4"/>
      <c r="Q48" s="4"/>
      <c r="R48" s="4"/>
      <c r="S48" s="4"/>
      <c r="T48" s="4"/>
      <c r="U48" s="4"/>
      <c r="V48" s="4"/>
      <c r="W48" s="4"/>
      <c r="X48" s="4"/>
      <c r="Y48" s="4"/>
    </row>
    <row r="49" spans="1:25" ht="11.25" customHeight="1">
      <c r="A49" s="4"/>
      <c r="B49" s="4"/>
      <c r="C49" s="4"/>
      <c r="D49" s="4"/>
      <c r="E49" s="4"/>
      <c r="F49" s="4"/>
      <c r="G49" s="4"/>
      <c r="H49" s="4"/>
      <c r="I49" s="4"/>
      <c r="J49" s="4"/>
      <c r="K49" s="4"/>
      <c r="L49" s="4"/>
      <c r="M49" s="4"/>
      <c r="N49" s="4"/>
      <c r="O49" s="4"/>
      <c r="P49" s="4"/>
      <c r="Q49" s="4"/>
      <c r="R49" s="4"/>
      <c r="S49" s="4"/>
      <c r="T49" s="4"/>
      <c r="U49" s="4"/>
      <c r="V49" s="4"/>
      <c r="W49" s="4"/>
      <c r="X49" s="4"/>
      <c r="Y49" s="4"/>
    </row>
    <row r="50" spans="1:25" ht="11.25" customHeight="1">
      <c r="A50" s="4"/>
      <c r="B50" s="4"/>
      <c r="C50" s="4"/>
      <c r="D50" s="4"/>
      <c r="E50" s="4"/>
      <c r="F50" s="4"/>
      <c r="G50" s="4"/>
      <c r="H50" s="4"/>
      <c r="I50" s="4"/>
      <c r="J50" s="4"/>
      <c r="K50" s="4"/>
      <c r="L50" s="4"/>
      <c r="M50" s="4"/>
      <c r="N50" s="4"/>
      <c r="O50" s="4"/>
      <c r="P50" s="4"/>
      <c r="Q50" s="4"/>
      <c r="R50" s="4"/>
      <c r="S50" s="4"/>
      <c r="T50" s="4"/>
      <c r="U50" s="4"/>
      <c r="V50" s="4"/>
      <c r="W50" s="4"/>
      <c r="X50" s="4"/>
      <c r="Y50" s="4"/>
    </row>
    <row r="51" spans="1:25" ht="11.25" customHeight="1">
      <c r="A51" s="4"/>
      <c r="B51" s="4"/>
      <c r="C51" s="4"/>
      <c r="D51" s="4"/>
      <c r="E51" s="4"/>
      <c r="F51" s="4"/>
      <c r="G51" s="4"/>
      <c r="H51" s="4"/>
      <c r="I51" s="4"/>
      <c r="J51" s="4"/>
      <c r="K51" s="4"/>
      <c r="L51" s="4"/>
      <c r="M51" s="4"/>
      <c r="N51" s="4"/>
      <c r="O51" s="4"/>
      <c r="P51" s="4"/>
      <c r="Q51" s="4"/>
      <c r="R51" s="4"/>
      <c r="S51" s="4"/>
      <c r="T51" s="4"/>
      <c r="U51" s="4"/>
      <c r="V51" s="4"/>
      <c r="W51" s="4"/>
      <c r="X51" s="4"/>
      <c r="Y51" s="4"/>
    </row>
    <row r="52" spans="1:25" ht="11.25" customHeight="1">
      <c r="A52" s="4"/>
      <c r="B52" s="4"/>
      <c r="C52" s="4"/>
      <c r="D52" s="4"/>
      <c r="E52" s="4"/>
      <c r="F52" s="4"/>
      <c r="G52" s="4"/>
      <c r="H52" s="4"/>
      <c r="I52" s="4"/>
      <c r="J52" s="4"/>
      <c r="K52" s="4"/>
      <c r="L52" s="4"/>
      <c r="M52" s="4"/>
      <c r="N52" s="4"/>
      <c r="O52" s="4"/>
      <c r="P52" s="4"/>
      <c r="Q52" s="4"/>
      <c r="R52" s="4"/>
      <c r="S52" s="4"/>
      <c r="T52" s="4"/>
      <c r="U52" s="4"/>
      <c r="V52" s="4"/>
      <c r="W52" s="4"/>
      <c r="X52" s="4"/>
      <c r="Y52" s="4"/>
    </row>
    <row r="53" spans="1:25" ht="11.25" customHeight="1">
      <c r="A53" s="4"/>
      <c r="B53" s="4"/>
      <c r="C53" s="4"/>
      <c r="D53" s="4"/>
      <c r="E53" s="4"/>
      <c r="F53" s="4"/>
      <c r="G53" s="4"/>
      <c r="H53" s="4"/>
      <c r="I53" s="4"/>
      <c r="J53" s="4"/>
      <c r="K53" s="4"/>
      <c r="L53" s="4"/>
      <c r="M53" s="4"/>
      <c r="N53" s="4"/>
      <c r="O53" s="4"/>
      <c r="P53" s="4"/>
      <c r="Q53" s="4"/>
      <c r="R53" s="4"/>
      <c r="S53" s="4"/>
      <c r="T53" s="4"/>
      <c r="U53" s="4"/>
      <c r="V53" s="4"/>
      <c r="W53" s="4"/>
      <c r="X53" s="4"/>
      <c r="Y53" s="4"/>
    </row>
    <row r="54" spans="1:25" ht="11.25" customHeight="1">
      <c r="A54" s="4"/>
      <c r="B54" s="4"/>
      <c r="C54" s="4"/>
      <c r="D54" s="4"/>
      <c r="E54" s="4"/>
      <c r="F54" s="4"/>
      <c r="G54" s="4"/>
      <c r="H54" s="4"/>
      <c r="I54" s="4"/>
      <c r="J54" s="4"/>
      <c r="K54" s="4"/>
      <c r="L54" s="4"/>
      <c r="M54" s="4"/>
      <c r="N54" s="4"/>
      <c r="O54" s="4"/>
      <c r="P54" s="4"/>
      <c r="Q54" s="4"/>
      <c r="R54" s="4"/>
      <c r="S54" s="4"/>
      <c r="T54" s="4"/>
      <c r="U54" s="4"/>
      <c r="V54" s="4"/>
      <c r="W54" s="4"/>
      <c r="X54" s="4"/>
      <c r="Y54" s="4"/>
    </row>
    <row r="55" spans="1:25" ht="11.25" customHeight="1">
      <c r="A55" s="4"/>
      <c r="B55" s="4"/>
      <c r="C55" s="4"/>
      <c r="D55" s="4"/>
      <c r="E55" s="4"/>
      <c r="F55" s="4"/>
      <c r="G55" s="4"/>
      <c r="H55" s="4"/>
      <c r="I55" s="4"/>
      <c r="J55" s="4"/>
      <c r="K55" s="4"/>
      <c r="L55" s="4"/>
      <c r="M55" s="4"/>
      <c r="N55" s="4"/>
      <c r="O55" s="4"/>
      <c r="P55" s="4"/>
      <c r="Q55" s="4"/>
      <c r="R55" s="4"/>
      <c r="S55" s="4"/>
      <c r="T55" s="4"/>
      <c r="U55" s="4"/>
      <c r="V55" s="4"/>
      <c r="W55" s="4"/>
      <c r="X55" s="4"/>
      <c r="Y55" s="4"/>
    </row>
    <row r="56" spans="1:25" ht="11.25" customHeight="1">
      <c r="A56" s="4"/>
      <c r="B56" s="4"/>
      <c r="C56" s="4"/>
      <c r="D56" s="4"/>
      <c r="E56" s="4"/>
      <c r="F56" s="4"/>
      <c r="G56" s="4"/>
      <c r="H56" s="4"/>
      <c r="I56" s="4"/>
      <c r="J56" s="4"/>
      <c r="K56" s="4"/>
      <c r="L56" s="4"/>
      <c r="M56" s="4"/>
      <c r="N56" s="4"/>
      <c r="O56" s="4"/>
      <c r="P56" s="4"/>
      <c r="Q56" s="4"/>
      <c r="R56" s="4"/>
      <c r="S56" s="4"/>
      <c r="T56" s="4"/>
      <c r="U56" s="4"/>
      <c r="V56" s="4"/>
      <c r="W56" s="4"/>
      <c r="X56" s="4"/>
      <c r="Y56" s="4"/>
    </row>
    <row r="57" spans="1:25" ht="11.25" customHeight="1">
      <c r="A57" s="4"/>
      <c r="B57" s="4"/>
      <c r="C57" s="4"/>
      <c r="D57" s="4"/>
      <c r="E57" s="4"/>
      <c r="F57" s="4"/>
      <c r="G57" s="4"/>
      <c r="H57" s="4"/>
      <c r="I57" s="4"/>
      <c r="J57" s="4"/>
      <c r="K57" s="4"/>
      <c r="L57" s="4"/>
      <c r="M57" s="4"/>
      <c r="N57" s="4"/>
      <c r="O57" s="4"/>
      <c r="P57" s="4"/>
      <c r="Q57" s="4"/>
      <c r="R57" s="4"/>
      <c r="S57" s="4"/>
      <c r="T57" s="4"/>
      <c r="U57" s="4"/>
      <c r="V57" s="4"/>
      <c r="W57" s="4"/>
      <c r="X57" s="4"/>
      <c r="Y57" s="4"/>
    </row>
    <row r="58" spans="1:25" ht="11.25" customHeight="1">
      <c r="A58" s="4"/>
      <c r="B58" s="4"/>
      <c r="C58" s="4"/>
      <c r="D58" s="4"/>
      <c r="E58" s="4"/>
      <c r="F58" s="4"/>
      <c r="G58" s="4"/>
      <c r="H58" s="4"/>
      <c r="I58" s="4"/>
      <c r="J58" s="4"/>
      <c r="K58" s="4"/>
      <c r="L58" s="4"/>
      <c r="M58" s="4"/>
      <c r="N58" s="4"/>
      <c r="O58" s="4"/>
      <c r="P58" s="4"/>
      <c r="Q58" s="4"/>
      <c r="R58" s="4"/>
      <c r="S58" s="4"/>
      <c r="T58" s="4"/>
      <c r="U58" s="4"/>
      <c r="V58" s="4"/>
      <c r="W58" s="4"/>
      <c r="X58" s="4"/>
      <c r="Y58" s="4"/>
    </row>
    <row r="59" spans="1:25" ht="11.25" customHeight="1">
      <c r="A59" s="4"/>
      <c r="B59" s="4"/>
      <c r="C59" s="4"/>
      <c r="D59" s="4"/>
      <c r="E59" s="4"/>
      <c r="F59" s="4"/>
      <c r="G59" s="4"/>
      <c r="H59" s="4"/>
      <c r="I59" s="4"/>
      <c r="J59" s="4"/>
      <c r="K59" s="4"/>
      <c r="L59" s="4"/>
      <c r="M59" s="4"/>
      <c r="N59" s="4"/>
      <c r="O59" s="4"/>
      <c r="P59" s="4"/>
      <c r="Q59" s="4"/>
      <c r="R59" s="4"/>
      <c r="S59" s="4"/>
      <c r="T59" s="4"/>
      <c r="U59" s="4"/>
      <c r="V59" s="4"/>
      <c r="W59" s="4"/>
      <c r="X59" s="4"/>
      <c r="Y59" s="4"/>
    </row>
    <row r="60" spans="1:25" ht="11.25" customHeight="1">
      <c r="A60" s="4"/>
      <c r="B60" s="4"/>
      <c r="C60" s="4"/>
      <c r="D60" s="4"/>
      <c r="E60" s="4"/>
      <c r="F60" s="4"/>
      <c r="G60" s="4"/>
      <c r="H60" s="4"/>
      <c r="I60" s="4"/>
      <c r="J60" s="4"/>
      <c r="K60" s="4"/>
      <c r="L60" s="4"/>
      <c r="M60" s="4"/>
      <c r="N60" s="4"/>
      <c r="O60" s="4"/>
      <c r="P60" s="4"/>
      <c r="Q60" s="4"/>
      <c r="R60" s="4"/>
      <c r="S60" s="4"/>
      <c r="T60" s="4"/>
      <c r="U60" s="4"/>
      <c r="V60" s="4"/>
      <c r="W60" s="4"/>
      <c r="X60" s="4"/>
      <c r="Y60" s="4"/>
    </row>
    <row r="61" spans="1:25" ht="11.25" customHeight="1">
      <c r="A61" s="4"/>
      <c r="B61" s="4"/>
      <c r="C61" s="4"/>
      <c r="D61" s="4"/>
      <c r="E61" s="4"/>
      <c r="F61" s="4"/>
      <c r="G61" s="4"/>
      <c r="H61" s="4"/>
      <c r="I61" s="4"/>
      <c r="J61" s="4"/>
      <c r="K61" s="4"/>
      <c r="L61" s="4"/>
      <c r="M61" s="4"/>
      <c r="N61" s="4"/>
      <c r="O61" s="4"/>
      <c r="P61" s="4"/>
      <c r="Q61" s="4"/>
      <c r="R61" s="4"/>
      <c r="S61" s="4"/>
      <c r="T61" s="4"/>
      <c r="U61" s="4"/>
      <c r="V61" s="4"/>
      <c r="W61" s="4"/>
      <c r="X61" s="4"/>
      <c r="Y61" s="4"/>
    </row>
    <row r="62" spans="1:25" ht="11.25" customHeight="1">
      <c r="A62" s="4"/>
      <c r="B62" s="4"/>
      <c r="C62" s="4"/>
      <c r="D62" s="4"/>
      <c r="E62" s="4"/>
      <c r="F62" s="4"/>
      <c r="G62" s="4"/>
      <c r="H62" s="4"/>
      <c r="I62" s="4"/>
      <c r="J62" s="4"/>
      <c r="K62" s="4"/>
      <c r="L62" s="4"/>
      <c r="M62" s="4"/>
      <c r="N62" s="4"/>
      <c r="O62" s="4"/>
      <c r="P62" s="4"/>
      <c r="Q62" s="4"/>
      <c r="R62" s="4"/>
      <c r="S62" s="4"/>
      <c r="T62" s="4"/>
      <c r="U62" s="4"/>
      <c r="V62" s="4"/>
      <c r="W62" s="4"/>
      <c r="X62" s="4"/>
      <c r="Y62" s="4"/>
    </row>
    <row r="63" spans="1:25" ht="11.25" customHeight="1">
      <c r="A63" s="4"/>
      <c r="B63" s="4"/>
      <c r="C63" s="4"/>
      <c r="D63" s="4"/>
      <c r="E63" s="4"/>
      <c r="F63" s="4"/>
      <c r="G63" s="4"/>
      <c r="H63" s="4"/>
      <c r="I63" s="4"/>
      <c r="J63" s="4"/>
      <c r="K63" s="4"/>
      <c r="L63" s="4"/>
      <c r="M63" s="4"/>
      <c r="N63" s="4"/>
      <c r="O63" s="4"/>
      <c r="P63" s="4"/>
      <c r="Q63" s="4"/>
      <c r="R63" s="4"/>
      <c r="S63" s="4"/>
      <c r="T63" s="4"/>
      <c r="U63" s="4"/>
      <c r="V63" s="4"/>
      <c r="W63" s="4"/>
      <c r="X63" s="4"/>
      <c r="Y63" s="4"/>
    </row>
    <row r="64" spans="1:25" ht="11.25" customHeight="1">
      <c r="A64" s="4"/>
      <c r="B64" s="4"/>
      <c r="C64" s="4"/>
      <c r="D64" s="4"/>
      <c r="E64" s="4"/>
      <c r="F64" s="4"/>
      <c r="G64" s="4"/>
      <c r="H64" s="4"/>
      <c r="I64" s="4"/>
      <c r="J64" s="4"/>
      <c r="K64" s="4"/>
      <c r="L64" s="4"/>
      <c r="M64" s="4"/>
      <c r="N64" s="4"/>
      <c r="O64" s="4"/>
      <c r="P64" s="4"/>
      <c r="Q64" s="4"/>
      <c r="R64" s="4"/>
      <c r="S64" s="4"/>
      <c r="T64" s="4"/>
      <c r="U64" s="4"/>
      <c r="V64" s="4"/>
      <c r="W64" s="4"/>
      <c r="X64" s="4"/>
      <c r="Y64" s="4"/>
    </row>
    <row r="65" spans="1:25" ht="11.25" customHeight="1">
      <c r="A65" s="4"/>
      <c r="B65" s="4"/>
      <c r="C65" s="4"/>
      <c r="D65" s="4"/>
      <c r="E65" s="4"/>
      <c r="F65" s="4"/>
      <c r="G65" s="4"/>
      <c r="H65" s="4"/>
      <c r="I65" s="4"/>
      <c r="J65" s="4"/>
      <c r="K65" s="4"/>
      <c r="L65" s="4"/>
      <c r="M65" s="4"/>
      <c r="N65" s="4"/>
      <c r="O65" s="4"/>
      <c r="P65" s="4"/>
      <c r="Q65" s="4"/>
      <c r="R65" s="4"/>
      <c r="S65" s="4"/>
      <c r="T65" s="4"/>
      <c r="U65" s="4"/>
      <c r="V65" s="4"/>
      <c r="W65" s="4"/>
      <c r="X65" s="4"/>
      <c r="Y65" s="4"/>
    </row>
    <row r="66" spans="1:25" ht="11.25" customHeight="1">
      <c r="A66" s="4"/>
      <c r="B66" s="4"/>
      <c r="C66" s="4"/>
      <c r="D66" s="4"/>
      <c r="E66" s="4"/>
      <c r="F66" s="4"/>
      <c r="G66" s="4"/>
      <c r="H66" s="4"/>
      <c r="I66" s="4"/>
      <c r="J66" s="4"/>
      <c r="K66" s="4"/>
      <c r="L66" s="4"/>
      <c r="M66" s="4"/>
      <c r="N66" s="4"/>
      <c r="O66" s="4"/>
      <c r="P66" s="4"/>
      <c r="Q66" s="4"/>
      <c r="R66" s="4"/>
      <c r="S66" s="4"/>
      <c r="T66" s="4"/>
      <c r="U66" s="4"/>
      <c r="V66" s="4"/>
      <c r="W66" s="4"/>
      <c r="X66" s="4"/>
      <c r="Y66" s="4"/>
    </row>
    <row r="67" spans="1:25" ht="11.25" customHeight="1">
      <c r="A67" s="4"/>
      <c r="B67" s="4"/>
      <c r="C67" s="4"/>
      <c r="D67" s="4"/>
      <c r="E67" s="4"/>
      <c r="F67" s="4"/>
      <c r="G67" s="4"/>
      <c r="H67" s="4"/>
      <c r="I67" s="4"/>
      <c r="J67" s="4"/>
      <c r="K67" s="4"/>
      <c r="L67" s="4"/>
      <c r="M67" s="4"/>
      <c r="N67" s="4"/>
      <c r="O67" s="4"/>
      <c r="P67" s="4"/>
      <c r="Q67" s="4"/>
      <c r="R67" s="4"/>
      <c r="S67" s="4"/>
      <c r="T67" s="4"/>
      <c r="U67" s="4"/>
      <c r="V67" s="4"/>
      <c r="W67" s="4"/>
      <c r="X67" s="4"/>
      <c r="Y67" s="4"/>
    </row>
    <row r="68" spans="1:25" ht="11.25" customHeight="1">
      <c r="A68" s="4"/>
      <c r="B68" s="4"/>
      <c r="C68" s="4"/>
      <c r="D68" s="4"/>
      <c r="E68" s="4"/>
      <c r="F68" s="4"/>
      <c r="G68" s="4"/>
      <c r="H68" s="4"/>
      <c r="I68" s="4"/>
      <c r="J68" s="4"/>
      <c r="K68" s="4"/>
      <c r="L68" s="4"/>
      <c r="M68" s="4"/>
      <c r="N68" s="4"/>
      <c r="O68" s="4"/>
      <c r="P68" s="4"/>
      <c r="Q68" s="4"/>
      <c r="R68" s="4"/>
      <c r="S68" s="4"/>
      <c r="T68" s="4"/>
      <c r="U68" s="4"/>
      <c r="V68" s="4"/>
      <c r="W68" s="4"/>
      <c r="X68" s="4"/>
      <c r="Y68" s="4"/>
    </row>
    <row r="69" spans="1:25" ht="11.25" customHeight="1">
      <c r="A69" s="4"/>
      <c r="B69" s="4"/>
      <c r="C69" s="4"/>
      <c r="D69" s="4"/>
      <c r="E69" s="4"/>
      <c r="F69" s="4"/>
      <c r="G69" s="4"/>
      <c r="H69" s="4"/>
      <c r="I69" s="4"/>
      <c r="J69" s="4"/>
      <c r="K69" s="4"/>
      <c r="L69" s="4"/>
      <c r="M69" s="4"/>
      <c r="N69" s="4"/>
      <c r="O69" s="4"/>
      <c r="P69" s="4"/>
      <c r="Q69" s="4"/>
      <c r="R69" s="4"/>
      <c r="S69" s="4"/>
      <c r="T69" s="4"/>
      <c r="U69" s="4"/>
      <c r="V69" s="4"/>
      <c r="W69" s="4"/>
      <c r="X69" s="4"/>
      <c r="Y69" s="4"/>
    </row>
    <row r="70" spans="1:25" ht="11.25" customHeight="1">
      <c r="A70" s="4"/>
      <c r="B70" s="4"/>
      <c r="C70" s="4"/>
      <c r="D70" s="4"/>
      <c r="E70" s="4"/>
      <c r="F70" s="4"/>
      <c r="G70" s="4"/>
      <c r="H70" s="4"/>
      <c r="I70" s="4"/>
      <c r="J70" s="4"/>
      <c r="K70" s="4"/>
      <c r="L70" s="4"/>
      <c r="M70" s="4"/>
      <c r="N70" s="4"/>
      <c r="O70" s="4"/>
      <c r="P70" s="4"/>
      <c r="Q70" s="4"/>
      <c r="R70" s="4"/>
      <c r="S70" s="4"/>
      <c r="T70" s="4"/>
      <c r="U70" s="4"/>
      <c r="V70" s="4"/>
      <c r="W70" s="4"/>
      <c r="X70" s="4"/>
      <c r="Y70" s="4"/>
    </row>
    <row r="71" spans="1:25" ht="11.25" customHeight="1">
      <c r="A71" s="4"/>
      <c r="B71" s="4"/>
      <c r="C71" s="4"/>
      <c r="D71" s="4"/>
      <c r="E71" s="4"/>
      <c r="F71" s="4"/>
      <c r="G71" s="4"/>
      <c r="H71" s="4"/>
      <c r="I71" s="4"/>
      <c r="J71" s="4"/>
      <c r="K71" s="4"/>
      <c r="L71" s="4"/>
      <c r="M71" s="4"/>
      <c r="N71" s="4"/>
      <c r="O71" s="4"/>
      <c r="P71" s="4"/>
      <c r="Q71" s="4"/>
      <c r="R71" s="4"/>
      <c r="S71" s="4"/>
      <c r="T71" s="4"/>
      <c r="U71" s="4"/>
      <c r="V71" s="4"/>
      <c r="W71" s="4"/>
      <c r="X71" s="4"/>
      <c r="Y71" s="4"/>
    </row>
    <row r="72" spans="1:25" ht="11.25" customHeight="1">
      <c r="A72" s="4"/>
      <c r="B72" s="4"/>
      <c r="C72" s="4"/>
      <c r="D72" s="4"/>
      <c r="E72" s="4"/>
      <c r="F72" s="4"/>
      <c r="G72" s="4"/>
      <c r="H72" s="4"/>
      <c r="I72" s="4"/>
      <c r="J72" s="4"/>
      <c r="K72" s="4"/>
      <c r="L72" s="4"/>
      <c r="M72" s="4"/>
      <c r="N72" s="4"/>
      <c r="O72" s="4"/>
      <c r="P72" s="4"/>
      <c r="Q72" s="4"/>
      <c r="R72" s="4"/>
      <c r="S72" s="4"/>
      <c r="T72" s="4"/>
      <c r="U72" s="4"/>
      <c r="V72" s="4"/>
      <c r="W72" s="4"/>
      <c r="X72" s="4"/>
      <c r="Y72" s="4"/>
    </row>
    <row r="73" spans="1:25" ht="11.25" customHeight="1">
      <c r="A73" s="4"/>
      <c r="B73" s="4"/>
      <c r="C73" s="4"/>
      <c r="D73" s="4"/>
      <c r="E73" s="4"/>
      <c r="F73" s="4"/>
      <c r="G73" s="4"/>
      <c r="H73" s="4"/>
      <c r="I73" s="4"/>
      <c r="J73" s="4"/>
      <c r="K73" s="4"/>
      <c r="L73" s="4"/>
      <c r="M73" s="4"/>
      <c r="N73" s="4"/>
      <c r="O73" s="4"/>
      <c r="P73" s="4"/>
      <c r="Q73" s="4"/>
      <c r="R73" s="4"/>
      <c r="S73" s="4"/>
      <c r="T73" s="4"/>
      <c r="U73" s="4"/>
      <c r="V73" s="4"/>
      <c r="W73" s="4"/>
      <c r="X73" s="4"/>
      <c r="Y73" s="4"/>
    </row>
    <row r="74" spans="1:25" ht="11.25" customHeight="1">
      <c r="A74" s="4"/>
      <c r="B74" s="4"/>
      <c r="C74" s="4"/>
      <c r="D74" s="4"/>
      <c r="E74" s="4"/>
      <c r="F74" s="4"/>
      <c r="G74" s="4"/>
      <c r="H74" s="4"/>
      <c r="I74" s="4"/>
      <c r="J74" s="4"/>
      <c r="K74" s="4"/>
      <c r="L74" s="4"/>
      <c r="M74" s="4"/>
      <c r="N74" s="4"/>
      <c r="O74" s="4"/>
      <c r="P74" s="4"/>
      <c r="Q74" s="4"/>
      <c r="R74" s="4"/>
      <c r="S74" s="4"/>
      <c r="T74" s="4"/>
      <c r="U74" s="4"/>
      <c r="V74" s="4"/>
      <c r="W74" s="4"/>
      <c r="X74" s="4"/>
      <c r="Y74" s="4"/>
    </row>
    <row r="75" spans="1:25" ht="11.25" customHeight="1">
      <c r="A75" s="4"/>
      <c r="B75" s="4"/>
      <c r="C75" s="4"/>
      <c r="D75" s="4"/>
      <c r="E75" s="4"/>
      <c r="F75" s="4"/>
      <c r="G75" s="4"/>
      <c r="H75" s="4"/>
      <c r="I75" s="4"/>
      <c r="J75" s="4"/>
      <c r="K75" s="4"/>
      <c r="L75" s="4"/>
      <c r="M75" s="4"/>
      <c r="N75" s="4"/>
      <c r="O75" s="4"/>
      <c r="P75" s="4"/>
      <c r="Q75" s="4"/>
      <c r="R75" s="4"/>
      <c r="S75" s="4"/>
      <c r="T75" s="4"/>
      <c r="U75" s="4"/>
      <c r="V75" s="4"/>
      <c r="W75" s="4"/>
      <c r="X75" s="4"/>
      <c r="Y75" s="4"/>
    </row>
    <row r="76" spans="1:25" ht="11.25" customHeight="1">
      <c r="A76" s="4"/>
      <c r="B76" s="4"/>
      <c r="C76" s="4"/>
      <c r="D76" s="4"/>
      <c r="E76" s="4"/>
      <c r="F76" s="4"/>
      <c r="G76" s="4"/>
      <c r="H76" s="4"/>
      <c r="I76" s="4"/>
      <c r="J76" s="4"/>
      <c r="K76" s="4"/>
      <c r="L76" s="4"/>
      <c r="M76" s="4"/>
      <c r="N76" s="4"/>
      <c r="O76" s="4"/>
      <c r="P76" s="4"/>
      <c r="Q76" s="4"/>
      <c r="R76" s="4"/>
      <c r="S76" s="4"/>
      <c r="T76" s="4"/>
      <c r="U76" s="4"/>
      <c r="V76" s="4"/>
      <c r="W76" s="4"/>
      <c r="X76" s="4"/>
      <c r="Y76" s="4"/>
    </row>
    <row r="77" spans="1:25" ht="11.25" customHeight="1">
      <c r="A77" s="4"/>
      <c r="B77" s="4"/>
      <c r="C77" s="4"/>
      <c r="D77" s="4"/>
      <c r="E77" s="4"/>
      <c r="F77" s="4"/>
      <c r="G77" s="4"/>
      <c r="H77" s="4"/>
      <c r="I77" s="4"/>
      <c r="J77" s="4"/>
      <c r="K77" s="4"/>
      <c r="L77" s="4"/>
      <c r="M77" s="4"/>
      <c r="N77" s="4"/>
      <c r="O77" s="4"/>
      <c r="P77" s="4"/>
      <c r="Q77" s="4"/>
      <c r="R77" s="4"/>
      <c r="S77" s="4"/>
      <c r="T77" s="4"/>
      <c r="U77" s="4"/>
      <c r="V77" s="4"/>
      <c r="W77" s="4"/>
      <c r="X77" s="4"/>
      <c r="Y77" s="4"/>
    </row>
    <row r="78" spans="1:25" ht="11.25" customHeight="1">
      <c r="A78" s="4"/>
      <c r="B78" s="4"/>
      <c r="C78" s="4"/>
      <c r="D78" s="4"/>
      <c r="E78" s="4"/>
      <c r="F78" s="4"/>
      <c r="G78" s="4"/>
      <c r="H78" s="4"/>
      <c r="I78" s="4"/>
      <c r="J78" s="4"/>
      <c r="K78" s="4"/>
      <c r="L78" s="4"/>
      <c r="M78" s="4"/>
      <c r="N78" s="4"/>
      <c r="O78" s="4"/>
      <c r="P78" s="4"/>
      <c r="Q78" s="4"/>
      <c r="R78" s="4"/>
      <c r="S78" s="4"/>
      <c r="T78" s="4"/>
      <c r="U78" s="4"/>
      <c r="V78" s="4"/>
      <c r="W78" s="4"/>
      <c r="X78" s="4"/>
      <c r="Y78" s="4"/>
    </row>
    <row r="79" spans="1:25" ht="11.25" customHeight="1">
      <c r="A79" s="4"/>
      <c r="B79" s="4"/>
      <c r="C79" s="4"/>
      <c r="D79" s="4"/>
      <c r="E79" s="4"/>
      <c r="F79" s="4"/>
      <c r="G79" s="4"/>
      <c r="H79" s="4"/>
      <c r="I79" s="4"/>
      <c r="J79" s="4"/>
      <c r="K79" s="4"/>
      <c r="L79" s="4"/>
      <c r="M79" s="4"/>
      <c r="N79" s="4"/>
      <c r="O79" s="4"/>
      <c r="P79" s="4"/>
      <c r="Q79" s="4"/>
      <c r="R79" s="4"/>
      <c r="S79" s="4"/>
      <c r="T79" s="4"/>
      <c r="U79" s="4"/>
      <c r="V79" s="4"/>
      <c r="W79" s="4"/>
      <c r="X79" s="4"/>
      <c r="Y79" s="4"/>
    </row>
    <row r="80" spans="1:25" ht="11.25" customHeight="1">
      <c r="A80" s="4"/>
      <c r="B80" s="4"/>
      <c r="C80" s="4"/>
      <c r="D80" s="4"/>
      <c r="E80" s="4"/>
      <c r="F80" s="4"/>
      <c r="G80" s="4"/>
      <c r="H80" s="4"/>
      <c r="I80" s="4"/>
      <c r="J80" s="4"/>
      <c r="K80" s="4"/>
      <c r="L80" s="4"/>
      <c r="M80" s="4"/>
      <c r="N80" s="4"/>
      <c r="O80" s="4"/>
      <c r="P80" s="4"/>
      <c r="Q80" s="4"/>
      <c r="R80" s="4"/>
      <c r="S80" s="4"/>
      <c r="T80" s="4"/>
      <c r="U80" s="4"/>
      <c r="V80" s="4"/>
      <c r="W80" s="4"/>
      <c r="X80" s="4"/>
      <c r="Y80" s="4"/>
    </row>
    <row r="81" spans="1:25" ht="11.25" customHeight="1">
      <c r="A81" s="4"/>
      <c r="B81" s="4"/>
      <c r="C81" s="4"/>
      <c r="D81" s="4"/>
      <c r="E81" s="4"/>
      <c r="F81" s="4"/>
      <c r="G81" s="4"/>
      <c r="H81" s="4"/>
      <c r="I81" s="4"/>
      <c r="J81" s="4"/>
      <c r="K81" s="4"/>
      <c r="L81" s="4"/>
      <c r="M81" s="4"/>
      <c r="N81" s="4"/>
      <c r="O81" s="4"/>
      <c r="P81" s="4"/>
      <c r="Q81" s="4"/>
      <c r="R81" s="4"/>
      <c r="S81" s="4"/>
      <c r="T81" s="4"/>
      <c r="U81" s="4"/>
      <c r="V81" s="4"/>
      <c r="W81" s="4"/>
      <c r="X81" s="4"/>
      <c r="Y81" s="4"/>
    </row>
    <row r="82" spans="1:25" ht="11.25" customHeight="1">
      <c r="A82" s="4"/>
      <c r="B82" s="4"/>
      <c r="C82" s="4"/>
      <c r="D82" s="4"/>
      <c r="E82" s="4"/>
      <c r="F82" s="4"/>
      <c r="G82" s="4"/>
      <c r="H82" s="4"/>
      <c r="I82" s="4"/>
      <c r="J82" s="4"/>
      <c r="K82" s="4"/>
      <c r="L82" s="4"/>
      <c r="M82" s="4"/>
      <c r="N82" s="4"/>
      <c r="O82" s="4"/>
      <c r="P82" s="4"/>
      <c r="Q82" s="4"/>
      <c r="R82" s="4"/>
      <c r="S82" s="4"/>
      <c r="T82" s="4"/>
      <c r="U82" s="4"/>
      <c r="V82" s="4"/>
      <c r="W82" s="4"/>
      <c r="X82" s="4"/>
      <c r="Y82" s="4"/>
    </row>
    <row r="83" spans="1:25" ht="11.25" customHeight="1">
      <c r="A83" s="4"/>
      <c r="B83" s="4"/>
      <c r="C83" s="4"/>
      <c r="D83" s="4"/>
      <c r="E83" s="4"/>
      <c r="F83" s="4"/>
      <c r="G83" s="4"/>
      <c r="H83" s="4"/>
      <c r="I83" s="4"/>
      <c r="J83" s="4"/>
      <c r="K83" s="4"/>
      <c r="L83" s="4"/>
      <c r="M83" s="4"/>
      <c r="N83" s="4"/>
      <c r="O83" s="4"/>
      <c r="P83" s="4"/>
      <c r="Q83" s="4"/>
      <c r="R83" s="4"/>
      <c r="S83" s="4"/>
      <c r="T83" s="4"/>
      <c r="U83" s="4"/>
      <c r="V83" s="4"/>
      <c r="W83" s="4"/>
      <c r="X83" s="4"/>
      <c r="Y83" s="4"/>
    </row>
    <row r="84" spans="1:25" ht="11.25" customHeight="1">
      <c r="A84" s="4"/>
      <c r="B84" s="4"/>
      <c r="C84" s="4"/>
      <c r="D84" s="4"/>
      <c r="E84" s="4"/>
      <c r="F84" s="4"/>
      <c r="G84" s="4"/>
      <c r="H84" s="4"/>
      <c r="I84" s="4"/>
      <c r="J84" s="4"/>
      <c r="K84" s="4"/>
      <c r="L84" s="4"/>
      <c r="M84" s="4"/>
      <c r="N84" s="4"/>
      <c r="O84" s="4"/>
      <c r="P84" s="4"/>
      <c r="Q84" s="4"/>
      <c r="R84" s="4"/>
      <c r="S84" s="4"/>
      <c r="T84" s="4"/>
      <c r="U84" s="4"/>
      <c r="V84" s="4"/>
      <c r="W84" s="4"/>
      <c r="X84" s="4"/>
      <c r="Y84" s="4"/>
    </row>
    <row r="85" spans="1:25" ht="11.25" customHeight="1">
      <c r="A85" s="4"/>
      <c r="B85" s="4"/>
      <c r="C85" s="4"/>
      <c r="D85" s="4"/>
      <c r="E85" s="4"/>
      <c r="F85" s="4"/>
      <c r="G85" s="4"/>
      <c r="H85" s="4"/>
      <c r="I85" s="4"/>
      <c r="J85" s="4"/>
      <c r="K85" s="4"/>
      <c r="L85" s="4"/>
      <c r="M85" s="4"/>
      <c r="N85" s="4"/>
      <c r="O85" s="4"/>
      <c r="P85" s="4"/>
      <c r="Q85" s="4"/>
      <c r="R85" s="4"/>
      <c r="S85" s="4"/>
      <c r="T85" s="4"/>
      <c r="U85" s="4"/>
      <c r="V85" s="4"/>
      <c r="W85" s="4"/>
      <c r="X85" s="4"/>
      <c r="Y85" s="4"/>
    </row>
    <row r="86" spans="1:25" ht="11.25" customHeight="1">
      <c r="A86" s="4"/>
      <c r="B86" s="4"/>
      <c r="C86" s="4"/>
      <c r="D86" s="4"/>
      <c r="E86" s="4"/>
      <c r="F86" s="4"/>
      <c r="G86" s="4"/>
      <c r="H86" s="4"/>
      <c r="I86" s="4"/>
      <c r="J86" s="4"/>
      <c r="K86" s="4"/>
      <c r="L86" s="4"/>
      <c r="M86" s="4"/>
      <c r="N86" s="4"/>
      <c r="O86" s="4"/>
      <c r="P86" s="4"/>
      <c r="Q86" s="4"/>
      <c r="R86" s="4"/>
      <c r="S86" s="4"/>
      <c r="T86" s="4"/>
      <c r="U86" s="4"/>
      <c r="V86" s="4"/>
      <c r="W86" s="4"/>
      <c r="X86" s="4"/>
      <c r="Y86" s="4"/>
    </row>
    <row r="87" spans="1:25" ht="11.25" customHeight="1">
      <c r="A87" s="4"/>
      <c r="B87" s="4"/>
      <c r="C87" s="4"/>
      <c r="D87" s="4"/>
      <c r="E87" s="4"/>
      <c r="F87" s="4"/>
      <c r="G87" s="4"/>
      <c r="H87" s="4"/>
      <c r="I87" s="4"/>
      <c r="J87" s="4"/>
      <c r="K87" s="4"/>
      <c r="L87" s="4"/>
      <c r="M87" s="4"/>
      <c r="N87" s="4"/>
      <c r="O87" s="4"/>
      <c r="P87" s="4"/>
      <c r="Q87" s="4"/>
      <c r="R87" s="4"/>
      <c r="S87" s="4"/>
      <c r="T87" s="4"/>
      <c r="U87" s="4"/>
      <c r="V87" s="4"/>
      <c r="W87" s="4"/>
      <c r="X87" s="4"/>
      <c r="Y87" s="4"/>
    </row>
    <row r="88" spans="1:25" ht="11.25" customHeight="1">
      <c r="A88" s="4"/>
      <c r="B88" s="4"/>
      <c r="C88" s="4"/>
      <c r="D88" s="4"/>
      <c r="E88" s="4"/>
      <c r="F88" s="4"/>
      <c r="G88" s="4"/>
      <c r="H88" s="4"/>
      <c r="I88" s="4"/>
      <c r="J88" s="4"/>
      <c r="K88" s="4"/>
      <c r="L88" s="4"/>
      <c r="M88" s="4"/>
      <c r="N88" s="4"/>
      <c r="O88" s="4"/>
      <c r="P88" s="4"/>
      <c r="Q88" s="4"/>
      <c r="R88" s="4"/>
      <c r="S88" s="4"/>
      <c r="T88" s="4"/>
      <c r="U88" s="4"/>
      <c r="V88" s="4"/>
      <c r="W88" s="4"/>
      <c r="X88" s="4"/>
      <c r="Y88" s="4"/>
    </row>
    <row r="89" spans="1:25" ht="11.25" customHeight="1">
      <c r="A89" s="4"/>
      <c r="B89" s="4"/>
      <c r="C89" s="4"/>
      <c r="D89" s="4"/>
      <c r="E89" s="4"/>
      <c r="F89" s="4"/>
      <c r="G89" s="4"/>
      <c r="H89" s="4"/>
      <c r="I89" s="4"/>
      <c r="J89" s="4"/>
      <c r="K89" s="4"/>
      <c r="L89" s="4"/>
      <c r="M89" s="4"/>
      <c r="N89" s="4"/>
      <c r="O89" s="4"/>
      <c r="P89" s="4"/>
      <c r="Q89" s="4"/>
      <c r="R89" s="4"/>
      <c r="S89" s="4"/>
      <c r="T89" s="4"/>
      <c r="U89" s="4"/>
      <c r="V89" s="4"/>
      <c r="W89" s="4"/>
      <c r="X89" s="4"/>
      <c r="Y89" s="4"/>
    </row>
    <row r="90" spans="1:25" ht="11.25" customHeight="1">
      <c r="A90" s="4"/>
      <c r="B90" s="4"/>
      <c r="C90" s="4"/>
      <c r="D90" s="4"/>
      <c r="E90" s="4"/>
      <c r="F90" s="4"/>
      <c r="G90" s="4"/>
      <c r="H90" s="4"/>
      <c r="I90" s="4"/>
      <c r="J90" s="4"/>
      <c r="K90" s="4"/>
      <c r="L90" s="4"/>
      <c r="M90" s="4"/>
      <c r="N90" s="4"/>
      <c r="O90" s="4"/>
      <c r="P90" s="4"/>
      <c r="Q90" s="4"/>
      <c r="R90" s="4"/>
      <c r="S90" s="4"/>
      <c r="T90" s="4"/>
      <c r="U90" s="4"/>
      <c r="V90" s="4"/>
      <c r="W90" s="4"/>
      <c r="X90" s="4"/>
      <c r="Y90" s="4"/>
    </row>
    <row r="91" spans="1:25" ht="11.25" customHeight="1">
      <c r="A91" s="4"/>
      <c r="B91" s="4"/>
      <c r="C91" s="4"/>
      <c r="D91" s="4"/>
      <c r="E91" s="4"/>
      <c r="F91" s="4"/>
      <c r="G91" s="4"/>
      <c r="H91" s="4"/>
      <c r="I91" s="4"/>
      <c r="J91" s="4"/>
      <c r="K91" s="4"/>
      <c r="L91" s="4"/>
      <c r="M91" s="4"/>
      <c r="N91" s="4"/>
      <c r="O91" s="4"/>
      <c r="P91" s="4"/>
      <c r="Q91" s="4"/>
      <c r="R91" s="4"/>
      <c r="S91" s="4"/>
      <c r="T91" s="4"/>
      <c r="U91" s="4"/>
      <c r="V91" s="4"/>
      <c r="W91" s="4"/>
      <c r="X91" s="4"/>
      <c r="Y91" s="4"/>
    </row>
    <row r="92" spans="1:25" ht="11.25" customHeight="1">
      <c r="A92" s="4"/>
      <c r="B92" s="4"/>
      <c r="C92" s="4"/>
      <c r="D92" s="4"/>
      <c r="E92" s="4"/>
      <c r="F92" s="4"/>
      <c r="G92" s="4"/>
      <c r="H92" s="4"/>
      <c r="I92" s="4"/>
      <c r="J92" s="4"/>
      <c r="K92" s="4"/>
      <c r="L92" s="4"/>
      <c r="M92" s="4"/>
      <c r="N92" s="4"/>
      <c r="O92" s="4"/>
      <c r="P92" s="4"/>
      <c r="Q92" s="4"/>
      <c r="R92" s="4"/>
      <c r="S92" s="4"/>
      <c r="T92" s="4"/>
      <c r="U92" s="4"/>
      <c r="V92" s="4"/>
      <c r="W92" s="4"/>
      <c r="X92" s="4"/>
      <c r="Y92" s="4"/>
    </row>
    <row r="93" spans="1:25" ht="11.25" customHeight="1">
      <c r="A93" s="4"/>
      <c r="B93" s="4"/>
      <c r="C93" s="4"/>
      <c r="D93" s="4"/>
      <c r="E93" s="4"/>
      <c r="F93" s="4"/>
      <c r="G93" s="4"/>
      <c r="H93" s="4"/>
      <c r="I93" s="4"/>
      <c r="J93" s="4"/>
      <c r="K93" s="4"/>
      <c r="L93" s="4"/>
      <c r="M93" s="4"/>
      <c r="N93" s="4"/>
      <c r="O93" s="4"/>
      <c r="P93" s="4"/>
      <c r="Q93" s="4"/>
      <c r="R93" s="4"/>
      <c r="S93" s="4"/>
      <c r="T93" s="4"/>
      <c r="U93" s="4"/>
      <c r="V93" s="4"/>
      <c r="W93" s="4"/>
      <c r="X93" s="4"/>
      <c r="Y93" s="4"/>
    </row>
    <row r="94" spans="1:25" ht="11.25" customHeight="1">
      <c r="A94" s="4"/>
      <c r="B94" s="4"/>
      <c r="C94" s="4"/>
      <c r="D94" s="4"/>
      <c r="E94" s="4"/>
      <c r="F94" s="4"/>
      <c r="G94" s="4"/>
      <c r="H94" s="4"/>
      <c r="I94" s="4"/>
      <c r="J94" s="4"/>
      <c r="K94" s="4"/>
      <c r="L94" s="4"/>
      <c r="M94" s="4"/>
      <c r="N94" s="4"/>
      <c r="O94" s="4"/>
      <c r="P94" s="4"/>
      <c r="Q94" s="4"/>
      <c r="R94" s="4"/>
      <c r="S94" s="4"/>
      <c r="T94" s="4"/>
      <c r="U94" s="4"/>
      <c r="V94" s="4"/>
      <c r="W94" s="4"/>
      <c r="X94" s="4"/>
      <c r="Y94" s="4"/>
    </row>
    <row r="95" spans="1:25" ht="11.25" customHeight="1">
      <c r="A95" s="4"/>
      <c r="B95" s="4"/>
      <c r="C95" s="4"/>
      <c r="D95" s="4"/>
      <c r="E95" s="4"/>
      <c r="F95" s="4"/>
      <c r="G95" s="4"/>
      <c r="H95" s="4"/>
      <c r="I95" s="4"/>
      <c r="J95" s="4"/>
      <c r="K95" s="4"/>
      <c r="L95" s="4"/>
      <c r="M95" s="4"/>
      <c r="N95" s="4"/>
      <c r="O95" s="4"/>
      <c r="P95" s="4"/>
      <c r="Q95" s="4"/>
      <c r="R95" s="4"/>
      <c r="S95" s="4"/>
      <c r="T95" s="4"/>
      <c r="U95" s="4"/>
      <c r="V95" s="4"/>
      <c r="W95" s="4"/>
      <c r="X95" s="4"/>
      <c r="Y95" s="4"/>
    </row>
    <row r="96" spans="1:25" ht="11.25" customHeight="1">
      <c r="A96" s="4"/>
      <c r="B96" s="4"/>
      <c r="C96" s="4"/>
      <c r="D96" s="4"/>
      <c r="E96" s="4"/>
      <c r="F96" s="4"/>
      <c r="G96" s="4"/>
      <c r="H96" s="4"/>
      <c r="I96" s="4"/>
      <c r="J96" s="4"/>
      <c r="K96" s="4"/>
      <c r="L96" s="4"/>
      <c r="M96" s="4"/>
      <c r="N96" s="4"/>
      <c r="O96" s="4"/>
      <c r="P96" s="4"/>
      <c r="Q96" s="4"/>
      <c r="R96" s="4"/>
      <c r="S96" s="4"/>
      <c r="T96" s="4"/>
      <c r="U96" s="4"/>
      <c r="V96" s="4"/>
      <c r="W96" s="4"/>
      <c r="X96" s="4"/>
      <c r="Y96" s="4"/>
    </row>
    <row r="97" spans="1:25" ht="11.25" customHeight="1">
      <c r="A97" s="4"/>
      <c r="B97" s="4"/>
      <c r="C97" s="4"/>
      <c r="D97" s="4"/>
      <c r="E97" s="4"/>
      <c r="F97" s="4"/>
      <c r="G97" s="4"/>
      <c r="H97" s="4"/>
      <c r="I97" s="4"/>
      <c r="J97" s="4"/>
      <c r="K97" s="4"/>
      <c r="L97" s="4"/>
      <c r="M97" s="4"/>
      <c r="N97" s="4"/>
      <c r="O97" s="4"/>
      <c r="P97" s="4"/>
      <c r="Q97" s="4"/>
      <c r="R97" s="4"/>
      <c r="S97" s="4"/>
      <c r="T97" s="4"/>
      <c r="U97" s="4"/>
      <c r="V97" s="4"/>
      <c r="W97" s="4"/>
      <c r="X97" s="4"/>
      <c r="Y97" s="4"/>
    </row>
    <row r="98" spans="1:25" ht="11.25" customHeight="1">
      <c r="A98" s="4"/>
      <c r="B98" s="4"/>
      <c r="C98" s="4"/>
      <c r="D98" s="4"/>
      <c r="E98" s="4"/>
      <c r="F98" s="4"/>
      <c r="G98" s="4"/>
      <c r="H98" s="4"/>
      <c r="I98" s="4"/>
      <c r="J98" s="4"/>
      <c r="K98" s="4"/>
      <c r="L98" s="4"/>
      <c r="M98" s="4"/>
      <c r="N98" s="4"/>
      <c r="O98" s="4"/>
      <c r="P98" s="4"/>
      <c r="Q98" s="4"/>
      <c r="R98" s="4"/>
      <c r="S98" s="4"/>
      <c r="T98" s="4"/>
      <c r="U98" s="4"/>
      <c r="V98" s="4"/>
      <c r="W98" s="4"/>
      <c r="X98" s="4"/>
      <c r="Y98" s="4"/>
    </row>
    <row r="99" spans="1:25" ht="11.25" customHeight="1">
      <c r="A99" s="4"/>
      <c r="B99" s="4"/>
      <c r="C99" s="4"/>
      <c r="D99" s="4"/>
      <c r="E99" s="4"/>
      <c r="F99" s="4"/>
      <c r="G99" s="4"/>
      <c r="H99" s="4"/>
      <c r="I99" s="4"/>
      <c r="J99" s="4"/>
      <c r="K99" s="4"/>
      <c r="L99" s="4"/>
      <c r="M99" s="4"/>
      <c r="N99" s="4"/>
      <c r="O99" s="4"/>
      <c r="P99" s="4"/>
      <c r="Q99" s="4"/>
      <c r="R99" s="4"/>
      <c r="S99" s="4"/>
      <c r="T99" s="4"/>
      <c r="U99" s="4"/>
      <c r="V99" s="4"/>
      <c r="W99" s="4"/>
      <c r="X99" s="4"/>
      <c r="Y99" s="4"/>
    </row>
    <row r="100" spans="1:25" ht="11.2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row>
    <row r="101" spans="1:25" ht="11.2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row>
    <row r="102" spans="1:25" ht="11.2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row>
    <row r="103" spans="1:25" ht="11.2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row>
    <row r="104" spans="1:25" ht="11.2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row>
    <row r="105" spans="1:25" ht="11.2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row>
    <row r="106" spans="1:25" ht="11.2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spans="1:25" ht="11.2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spans="1:25" ht="11.2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spans="1:25" ht="11.2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spans="1:25" ht="11.2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spans="1:25" ht="11.2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spans="1:25" ht="11.2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spans="1:25" ht="11.2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spans="1:25" ht="11.2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spans="1:25" ht="11.2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spans="1:25" ht="11.2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spans="1:25" ht="11.2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spans="1:25" ht="11.2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spans="1:25" ht="11.2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spans="1:25" ht="11.2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spans="1:25" ht="11.2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spans="1:25" ht="11.2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spans="1:25" ht="11.2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spans="1:25" ht="11.2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spans="1:25" ht="11.2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spans="1:25" ht="11.2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spans="1:25" ht="11.2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spans="1:25" ht="11.2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spans="1:25" ht="11.2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spans="1:25" ht="11.2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spans="1:25" ht="11.2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spans="1:25" ht="11.2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spans="1:25" ht="11.2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11.2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spans="1:25" ht="11.2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spans="1:25" ht="11.2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spans="1:25" ht="11.2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spans="1:25" ht="11.2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spans="1:25" ht="11.2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spans="1:25" ht="11.2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spans="1:25" ht="11.2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spans="1:25" ht="11.2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spans="1:25" ht="11.2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spans="1:25" ht="11.2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spans="1:25" ht="11.2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spans="1:25" ht="11.2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spans="1:25" ht="11.2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1.2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1.2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1.2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1.2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1.2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1.2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1.2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1.2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1.2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1.2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1.2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1.2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1.2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1.2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1.2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1.2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1.2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1.2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1.2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1.2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1.2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1.2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1.2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1.2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1.2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1.2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1.2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1.2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1.2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1.2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1.2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1.2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1.2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1.2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1.2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1.2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1.2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1.2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1.2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1.2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1.2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1.2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1.2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1.2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1.2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1.2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1.2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1.2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1.2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1.2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1.2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1.2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1.2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1.2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1.2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1.2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1.2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1.2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1.2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1.2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1.2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1.2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1.2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1.2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1.2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1.2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1.2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1.2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1.2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1.2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1.2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1.2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1.2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1.2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1.2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1.2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1.2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1.2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1.2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1.2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1.2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1.2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1.2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1.2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1.2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1.2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1.2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1.2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1.2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1.2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1.2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1.2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1.2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1.2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1.2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1.2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1.2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1.2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1.2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1.2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1.2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1.2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1.2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1.2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1.2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1.2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1.2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1.2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1.2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1.2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1.2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1.2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1.2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1.2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1.2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1.2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1.2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1.2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1.2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1.2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1.2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1.2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1.2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1.2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1.2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1.2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1.2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1.2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1.2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1.2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1.2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1.2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1.2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1.2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1.2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1.2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1.2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1.2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1.2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1.2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1.2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1.2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1.2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1.2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1.2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1.2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1.2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1.2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1.2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1.2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1.2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1.2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1.2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1.2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1.2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1.2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1.2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1.2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1.2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1.2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1.2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1.2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1.2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1.2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1.2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1.2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1.2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1.2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1.2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1.2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1.2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1.2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1.2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1.2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1.2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1.2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1.2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1.2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1.2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1.2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1.2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1.2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1.2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1.2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1.2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1.2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1.2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1.2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1.2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1.2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1.2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1.2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1.2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1.2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1.2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1.2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1.2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1.2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1.2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1.2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1.2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1.2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1.2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1.2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1.2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1.2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1.2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1.2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1.2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1.2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1.2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1.2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1.2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1.2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1.2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1.2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1.2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1.2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1.2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1.2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1.2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1.2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1.2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1.2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1.2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1.2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1.2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1.2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1.2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1.2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1.2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1.2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1.2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1.2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1.2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1.2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1.2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1.2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1.2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1.2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1.2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1.2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1.2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1.2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1.2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1.2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1.2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1.2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1.2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1.2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1.2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1.2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1.2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1.2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1.2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1.2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1.2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1.2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1.2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1.2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1.2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1.2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1.2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1.2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1.2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1.2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1.2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1.2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1.2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1.2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1.2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1.2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1.2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1.2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1.2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1.2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1.2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1.2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1.2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1.2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1.2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1.2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1.2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1.2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1.2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1.2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1.2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1.2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1.2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1.2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1.2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1.2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1.2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1.2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1.2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1.2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1.2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1.2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1.2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1.2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1.2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1.2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1.2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1.2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1.2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1.2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1.2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1.2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1.2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1.2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1.2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1.2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1.2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1.2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1.2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1.2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1.2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1.2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1.2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1.2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1.2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1.2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1.2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1.2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1.2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1.2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1.2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1.2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1.2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1.2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1.2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1.2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1.2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1.2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1.2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1.2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1.2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1.2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1.2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1.2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1.2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1.2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1.2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1.2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1.2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1.2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1.2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1.2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1.2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1.2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1.2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1.2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1.2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1.2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1.2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1.2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1.2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1.2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1.2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1.2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1.2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1.2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1.2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1.2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1.2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1.2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1.2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1.2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1.2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1.2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1.2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1.2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1.2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1.2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1.2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1.2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1.2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1.2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1.2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1.2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1.2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1.2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1.2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1.2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1.2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1.2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1.2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1.2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1.2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1.2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1.2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1.2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1.2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1.2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1.2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1.2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1.2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1.2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1.2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1.2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1.2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1.2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1.2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1.2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1.2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1.2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1.2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1.2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1.2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1.2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1.2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1.2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1.2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1.2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1.2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1.2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1.2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1.2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1.2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1.2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1.2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1.2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1.2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1.2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1.2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1.2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1.2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1.2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1.2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1.2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1.2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1.2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1.2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1.2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1.2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1.2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1.2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1.2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1.2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1.2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1.2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1.2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1.2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1.2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1.2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1.2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1.2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1.2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1.2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1.2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1.2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1.2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1.2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1.2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1.2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1.2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1.2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1.2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1.2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1.2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1.2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1.2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1.2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1.2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1.2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1.2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1.2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1.2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1.2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1.2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1.2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1.2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1.2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1.2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1.2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1.2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1.2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1.2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1.2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1.2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1.2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1.2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1.2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1.2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1.2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1.2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1.2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1.2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1.2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1.2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1.2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1.2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1.2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1.2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1.2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1.2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1.2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1.2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1.2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1.2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1.2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1.2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1.2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1.2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1.2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1.2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1.2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1.2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1.2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1.2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1.2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1.2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1.2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1.2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1.2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1.2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1.2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1.2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1.2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1.2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1.2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1.2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1.2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1.2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1.2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1.2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1.2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1.2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1.2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1.2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1.2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1.2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1.2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1.2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1.2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1.2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1.2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1.2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1.2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1.2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1.2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1.2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1.2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1.2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1.2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1.2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1.2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1.2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1.2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1.2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1.2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1.2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1.2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1.2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1.2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1.2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1.2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1.2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1.2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1.2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1.2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1.2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1.2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1.2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1.2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1.2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1.2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1.2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1.2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1.2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1.2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1.2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1.2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1.2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1.2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1.2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1.2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1.2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1.2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1.2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1.2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1.2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1.2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1.2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1.2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1.2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1.2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1.2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1.2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1.2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1.2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1.2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1.2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1.2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1.2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1.2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1.2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1.2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1.2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1.2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1.2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1.2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1.2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1.2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1.2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1.2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1.2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1.2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1.2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1.2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1.2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1.2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1.2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1.2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1.2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1.2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1.2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1.2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1.2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1.2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1.2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1.2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1.2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1.2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1.2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1.2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1.2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1.2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1.2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1.2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1.2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1.2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1.2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1.2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1.2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1.2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1.2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1.2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1.2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1.2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1.2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1.2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1.2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1.2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1.2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1.2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1.2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1.2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1.2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1.2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1.2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1.2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1.2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1.2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1.2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1.2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1.2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1.2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1.2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1.2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1.2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1.2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1.2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1.2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1.2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1.2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1.2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1.2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1.2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1.2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1.2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1.2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1.2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1.2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1.2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1.2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1.2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1.2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1.2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1.2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1.2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1.2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1.2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1.2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1.2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1.2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1.2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1.2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1.2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1.2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1.2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1.2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1.2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1.2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1.2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1.2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1.2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1.2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1.2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1.2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1.2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1.2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1.2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1.2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1.2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1.2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1.2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1.2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1.2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1.2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1.2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1.2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1.2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1.2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1.2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1.2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1.2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1.2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1.2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1.2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1.2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1.2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1.2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1.2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1.2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1.2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1.2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1.2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1.2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1.2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1.2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1.2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1.2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1.2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1.2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1.2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1.2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1.2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1.2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1.2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1.2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1.2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1.2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1.2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1.2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1.2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1.2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1.2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1.2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1.2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1.2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1.2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1.2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1.2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1.2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1.2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1.2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1.2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1.2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1.2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1.2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1.2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1.2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1.2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1.2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1.2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1.2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1.2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1.2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1.2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1.2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1.2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1.2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1.2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1.2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1.2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1.2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1.2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1.2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1.2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1.2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1.2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1.2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1.2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1.2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1.2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1.2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1.2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1.2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1.2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1.2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1.2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1.2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1.2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1.2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1.2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1.2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1.2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1.2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1.2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1.2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1.2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1.2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1.2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1.2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1.2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1.2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1.2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1.2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1.2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1.2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1.2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1.2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1.2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1.2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1.2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1.2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1.2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1.2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1.2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1.2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1.2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1.2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1.2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1.2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1.2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1.2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1.2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1.2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1.2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1.2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1.2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1.2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1.2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1.2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1.2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1.2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1.2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1.2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1.2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1.2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1.2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1.2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1.2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1.2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1.2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1.2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1.2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1.2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1.2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1.2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1.2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1.2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1.25" customHeight="1">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row r="1002" spans="1:25" ht="11.25" customHeight="1">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row>
    <row r="1003" spans="1:25" ht="11.25" customHeight="1">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row>
    <row r="1004" spans="1:25" ht="11.25" customHeight="1">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row>
    <row r="1005" spans="1:25" ht="11.25" customHeight="1">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row>
    <row r="1006" spans="1:25" ht="11.25" customHeight="1">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row>
    <row r="1007" spans="1:25" ht="11.25" customHeight="1">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row>
    <row r="1008" spans="1:25" ht="11.25" customHeight="1">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row>
    <row r="1009" spans="1:25" ht="11.25" customHeight="1">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row>
    <row r="1010" spans="1:25" ht="11.25" customHeight="1">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row>
    <row r="1011" spans="1:25" ht="11.25" customHeight="1">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row>
    <row r="1012" spans="1:25" ht="11.25" customHeight="1">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row>
    <row r="1013" spans="1:25" ht="11.25" customHeight="1">
      <c r="A1013" s="4"/>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row>
    <row r="1014" spans="1:25" ht="11.25" customHeight="1">
      <c r="A1014" s="4"/>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row>
    <row r="1015" spans="1:25" ht="11.25" customHeight="1">
      <c r="A1015" s="4"/>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row>
    <row r="1016" spans="1:25" ht="11.25" customHeight="1">
      <c r="A1016" s="4"/>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row>
    <row r="1017" spans="1:25" ht="11.25" customHeight="1">
      <c r="A1017" s="4"/>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row>
    <row r="1018" spans="1:25" ht="11.25" customHeight="1">
      <c r="A1018" s="4"/>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row>
    <row r="1019" spans="1:25" ht="11.25" customHeight="1">
      <c r="A1019" s="4"/>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row>
    <row r="1020" spans="1:25" ht="11.25" customHeight="1">
      <c r="A1020" s="4"/>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row>
    <row r="1021" spans="1:25" ht="11.25" customHeight="1">
      <c r="A1021" s="4"/>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row>
    <row r="1022" spans="1:25" ht="11.25" customHeight="1">
      <c r="A1022" s="4"/>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row>
    <row r="1023" spans="1:25" ht="11.25" customHeight="1">
      <c r="A1023" s="4"/>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row>
    <row r="1024" spans="1:25" ht="11.25" customHeight="1">
      <c r="A1024" s="4"/>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row>
    <row r="1025" spans="1:25" ht="11.25" customHeight="1">
      <c r="A1025" s="4"/>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row>
    <row r="1026" spans="1:25" ht="11.25" customHeight="1">
      <c r="A1026" s="4"/>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row>
    <row r="1027" spans="1:25" ht="11.25" customHeight="1">
      <c r="A1027" s="4"/>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row>
    <row r="1028" spans="1:25" ht="11.25" customHeight="1">
      <c r="A1028" s="4"/>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row>
    <row r="1029" spans="1:25" ht="11.25" customHeight="1">
      <c r="A1029" s="4"/>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row>
    <row r="1030" spans="1:25" ht="11.25" customHeight="1">
      <c r="A1030" s="4"/>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row>
    <row r="1031" spans="1:25" ht="11.25" customHeight="1">
      <c r="A1031" s="4"/>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row>
    <row r="1032" spans="1:25" ht="11.25" customHeight="1">
      <c r="A1032" s="4"/>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row>
    <row r="1033" spans="1:25" ht="11.25" customHeight="1">
      <c r="A1033" s="4"/>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row>
    <row r="1034" spans="1:25" ht="11.25" customHeight="1">
      <c r="A1034" s="4"/>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row>
    <row r="1035" spans="1:25" ht="11.25" customHeight="1">
      <c r="A1035" s="4"/>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row>
  </sheetData>
  <mergeCells count="18">
    <mergeCell ref="B25:D25"/>
    <mergeCell ref="B9:J9"/>
    <mergeCell ref="B10:J10"/>
    <mergeCell ref="B11:B13"/>
    <mergeCell ref="C11:F11"/>
    <mergeCell ref="G11:J11"/>
    <mergeCell ref="C12:F12"/>
    <mergeCell ref="G12:J12"/>
    <mergeCell ref="B7:X7"/>
    <mergeCell ref="B8:X8"/>
    <mergeCell ref="B17:J17"/>
    <mergeCell ref="B18:J18"/>
    <mergeCell ref="B24:J24"/>
    <mergeCell ref="A1:Q1"/>
    <mergeCell ref="B3:C3"/>
    <mergeCell ref="L3:N3"/>
    <mergeCell ref="O3:P3"/>
    <mergeCell ref="A5:Q5"/>
  </mergeCells>
  <dataValidations count="1">
    <dataValidation type="decimal" operator="greaterThanOrEqual" allowBlank="1" showInputMessage="1" showErrorMessage="1" prompt="Please only enter a figure into this cell" sqref="I30:J30 E27:E30 C14:J16 J27:J29 E21:E23 D28:D30 F20:F23" xr:uid="{00000000-0002-0000-0300-000000000000}">
      <formula1>0</formula1>
    </dataValidation>
  </dataValidations>
  <pageMargins left="0.27559055118110237" right="0.23622047244094491" top="0.27559055118110237" bottom="0.27559055118110237" header="0" footer="0"/>
  <pageSetup paperSize="9" scale="3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65"/>
  <sheetViews>
    <sheetView showGridLines="0" zoomScale="70" zoomScaleNormal="70" workbookViewId="0">
      <selection activeCell="I15" sqref="I15"/>
    </sheetView>
  </sheetViews>
  <sheetFormatPr defaultColWidth="12.6640625" defaultRowHeight="15" customHeight="1"/>
  <cols>
    <col min="1" max="1" width="3.21875" customWidth="1"/>
    <col min="2" max="2" width="31.77734375" customWidth="1"/>
    <col min="3" max="3" width="25.33203125" customWidth="1"/>
    <col min="4" max="4" width="17.21875" customWidth="1"/>
    <col min="5" max="5" width="12.33203125" customWidth="1"/>
    <col min="6" max="6" width="8.6640625" customWidth="1"/>
    <col min="7" max="7" width="9.6640625" customWidth="1"/>
    <col min="8" max="8" width="8.33203125" customWidth="1"/>
    <col min="9" max="9" width="51.21875" customWidth="1"/>
    <col min="10" max="10" width="8.21875" customWidth="1"/>
    <col min="11" max="11" width="5.77734375" customWidth="1"/>
    <col min="12" max="12" width="8.21875" customWidth="1"/>
    <col min="13" max="13" width="2.77734375" customWidth="1"/>
    <col min="14" max="14" width="5.77734375" customWidth="1"/>
    <col min="15" max="15" width="8.21875" customWidth="1"/>
    <col min="16" max="16" width="3.21875" customWidth="1"/>
  </cols>
  <sheetData>
    <row r="1" spans="1:16" ht="21.75" customHeight="1">
      <c r="A1" s="328" t="s">
        <v>118</v>
      </c>
      <c r="B1" s="329"/>
      <c r="C1" s="329"/>
      <c r="D1" s="329"/>
      <c r="E1" s="329"/>
      <c r="F1" s="329"/>
      <c r="G1" s="329"/>
      <c r="H1" s="329"/>
      <c r="I1" s="329"/>
      <c r="J1" s="329"/>
      <c r="K1" s="329"/>
      <c r="L1" s="329"/>
      <c r="M1" s="329"/>
      <c r="N1" s="329"/>
      <c r="O1" s="329"/>
      <c r="P1" s="329"/>
    </row>
    <row r="2" spans="1:16" ht="22.5" customHeight="1">
      <c r="A2" s="354"/>
      <c r="B2" s="329"/>
      <c r="C2" s="329"/>
      <c r="D2" s="329"/>
      <c r="E2" s="329"/>
      <c r="F2" s="329"/>
      <c r="G2" s="329"/>
      <c r="H2" s="329"/>
      <c r="I2" s="329"/>
      <c r="J2" s="329"/>
      <c r="K2" s="329"/>
      <c r="L2" s="329"/>
      <c r="M2" s="329"/>
      <c r="N2" s="329"/>
      <c r="O2" s="329"/>
      <c r="P2" s="329"/>
    </row>
    <row r="3" spans="1:16" ht="22.5" customHeight="1">
      <c r="A3" s="4"/>
      <c r="B3" s="330"/>
      <c r="C3" s="329"/>
      <c r="D3" s="4"/>
      <c r="E3" s="4"/>
      <c r="F3" s="4"/>
      <c r="G3" s="4"/>
      <c r="H3" s="4"/>
      <c r="I3" s="4"/>
      <c r="J3" s="331"/>
      <c r="K3" s="329"/>
      <c r="L3" s="329"/>
      <c r="M3" s="4"/>
      <c r="N3" s="332"/>
      <c r="O3" s="329"/>
      <c r="P3" s="20"/>
    </row>
    <row r="4" spans="1:16" ht="22.5" customHeight="1">
      <c r="A4" s="354"/>
      <c r="B4" s="329"/>
      <c r="C4" s="329"/>
      <c r="D4" s="329"/>
      <c r="E4" s="329"/>
      <c r="F4" s="329"/>
      <c r="G4" s="329"/>
      <c r="H4" s="329"/>
      <c r="I4" s="329"/>
      <c r="J4" s="329"/>
      <c r="K4" s="329"/>
      <c r="L4" s="329"/>
      <c r="M4" s="329"/>
      <c r="N4" s="329"/>
      <c r="O4" s="329"/>
      <c r="P4" s="329"/>
    </row>
    <row r="5" spans="1:16" ht="29.25" customHeight="1">
      <c r="A5" s="333"/>
      <c r="B5" s="334"/>
      <c r="C5" s="334"/>
      <c r="D5" s="334"/>
      <c r="E5" s="334"/>
      <c r="F5" s="334"/>
      <c r="G5" s="334"/>
      <c r="H5" s="334"/>
      <c r="I5" s="334"/>
      <c r="J5" s="334"/>
      <c r="K5" s="334"/>
      <c r="L5" s="334"/>
      <c r="M5" s="334"/>
      <c r="N5" s="334"/>
      <c r="O5" s="334"/>
      <c r="P5" s="334"/>
    </row>
    <row r="6" spans="1:16" ht="11.25" customHeight="1">
      <c r="A6" s="3"/>
      <c r="B6" s="88" t="s">
        <v>0</v>
      </c>
      <c r="C6" s="88"/>
      <c r="D6" s="88"/>
      <c r="E6" s="88"/>
      <c r="F6" s="88"/>
      <c r="G6" s="88"/>
      <c r="H6" s="88"/>
      <c r="I6" s="88"/>
      <c r="J6" s="88"/>
      <c r="K6" s="88"/>
      <c r="L6" s="88"/>
      <c r="M6" s="88"/>
      <c r="N6" s="88"/>
      <c r="O6" s="88"/>
      <c r="P6" s="55"/>
    </row>
    <row r="7" spans="1:16" ht="25.5" customHeight="1">
      <c r="A7" s="3"/>
      <c r="B7" s="379" t="s">
        <v>119</v>
      </c>
      <c r="C7" s="380"/>
      <c r="D7" s="380"/>
      <c r="E7" s="380"/>
      <c r="F7" s="380"/>
      <c r="G7" s="380"/>
      <c r="H7" s="380"/>
      <c r="I7" s="380"/>
      <c r="J7" s="380"/>
      <c r="K7" s="380"/>
      <c r="L7" s="380"/>
      <c r="M7" s="380"/>
      <c r="N7" s="380"/>
      <c r="O7" s="381"/>
      <c r="P7" s="55"/>
    </row>
    <row r="10" spans="1:16" ht="11.25" customHeight="1">
      <c r="A10" s="55"/>
      <c r="B10" s="353" t="s">
        <v>120</v>
      </c>
      <c r="C10" s="351"/>
      <c r="D10" s="89">
        <v>1</v>
      </c>
      <c r="E10" s="4"/>
      <c r="F10" s="4"/>
      <c r="G10" s="4"/>
      <c r="H10" s="4"/>
      <c r="I10" s="4"/>
      <c r="J10" s="4"/>
      <c r="K10" s="4"/>
      <c r="L10" s="4"/>
      <c r="M10" s="4"/>
      <c r="N10" s="4"/>
      <c r="O10" s="4"/>
      <c r="P10" s="55"/>
    </row>
    <row r="11" spans="1:16" ht="11.25" customHeight="1">
      <c r="A11" s="55"/>
      <c r="B11" s="353" t="s">
        <v>121</v>
      </c>
      <c r="C11" s="351"/>
      <c r="D11" s="90"/>
      <c r="E11" s="4"/>
      <c r="F11" s="4"/>
      <c r="G11" s="4"/>
      <c r="H11" s="4"/>
      <c r="I11" s="4"/>
      <c r="J11" s="4"/>
      <c r="K11" s="4"/>
      <c r="L11" s="4"/>
      <c r="M11" s="4"/>
      <c r="N11" s="4"/>
      <c r="O11" s="4"/>
      <c r="P11" s="55"/>
    </row>
    <row r="12" spans="1:16" ht="11.25" customHeight="1">
      <c r="A12" s="55"/>
      <c r="B12" s="353" t="s">
        <v>122</v>
      </c>
      <c r="C12" s="351"/>
      <c r="D12" s="90"/>
      <c r="E12" s="4"/>
      <c r="F12" s="4"/>
      <c r="G12" s="4"/>
      <c r="H12" s="4"/>
      <c r="I12" s="4"/>
      <c r="J12" s="4"/>
      <c r="K12" s="4"/>
      <c r="L12" s="4"/>
      <c r="M12" s="4"/>
      <c r="N12" s="4"/>
      <c r="O12" s="4"/>
      <c r="P12" s="55"/>
    </row>
    <row r="13" spans="1:16" ht="11.25" customHeight="1">
      <c r="A13" s="55"/>
      <c r="B13" s="353" t="s">
        <v>123</v>
      </c>
      <c r="C13" s="351"/>
      <c r="D13" s="90"/>
      <c r="E13" s="4"/>
      <c r="F13" s="4"/>
      <c r="G13" s="4"/>
      <c r="H13" s="4"/>
      <c r="I13" s="4"/>
      <c r="J13" s="4"/>
      <c r="K13" s="4"/>
      <c r="L13" s="4"/>
      <c r="M13" s="4"/>
      <c r="N13" s="4"/>
      <c r="O13" s="4"/>
      <c r="P13" s="55"/>
    </row>
    <row r="14" spans="1:16" ht="11.25" customHeight="1">
      <c r="A14" s="55"/>
      <c r="B14" s="353" t="s">
        <v>124</v>
      </c>
      <c r="C14" s="351"/>
      <c r="D14" s="90">
        <v>1</v>
      </c>
      <c r="E14" s="4"/>
      <c r="F14" s="4"/>
      <c r="G14" s="4"/>
      <c r="H14" s="4"/>
      <c r="I14" s="4"/>
      <c r="J14" s="4"/>
      <c r="K14" s="4"/>
      <c r="L14" s="4"/>
      <c r="M14" s="4"/>
      <c r="N14" s="4"/>
      <c r="O14" s="4"/>
      <c r="P14" s="55"/>
    </row>
    <row r="15" spans="1:16" ht="11.25" customHeight="1">
      <c r="A15" s="55"/>
      <c r="B15" s="353" t="s">
        <v>125</v>
      </c>
      <c r="C15" s="351"/>
      <c r="D15" s="90"/>
      <c r="E15" s="4"/>
      <c r="F15" s="4"/>
      <c r="G15" s="4"/>
      <c r="H15" s="4"/>
      <c r="I15" s="4"/>
      <c r="J15" s="4"/>
      <c r="K15" s="4"/>
      <c r="L15" s="4"/>
      <c r="M15" s="4"/>
      <c r="N15" s="4"/>
      <c r="O15" s="4"/>
      <c r="P15" s="55"/>
    </row>
    <row r="16" spans="1:16" ht="11.25" customHeight="1">
      <c r="A16" s="55"/>
      <c r="B16" s="353" t="s">
        <v>126</v>
      </c>
      <c r="C16" s="351"/>
      <c r="D16" s="90"/>
      <c r="E16" s="4"/>
      <c r="F16" s="4"/>
      <c r="G16" s="4"/>
      <c r="H16" s="4"/>
      <c r="I16" s="4"/>
      <c r="J16" s="4"/>
      <c r="K16" s="4"/>
      <c r="L16" s="4"/>
      <c r="M16" s="4"/>
      <c r="N16" s="4"/>
      <c r="O16" s="4"/>
      <c r="P16" s="55"/>
    </row>
    <row r="17" spans="1:16" ht="11.25" customHeight="1">
      <c r="A17" s="55"/>
      <c r="B17" s="353" t="s">
        <v>127</v>
      </c>
      <c r="C17" s="351"/>
      <c r="D17" s="91"/>
      <c r="E17" s="4"/>
      <c r="F17" s="4"/>
      <c r="G17" s="4"/>
      <c r="H17" s="4"/>
      <c r="I17" s="4"/>
      <c r="J17" s="4"/>
      <c r="K17" s="4"/>
      <c r="L17" s="4"/>
      <c r="M17" s="4"/>
      <c r="N17" s="4"/>
      <c r="O17" s="4"/>
      <c r="P17" s="55"/>
    </row>
    <row r="18" spans="1:16" ht="11.25" customHeight="1">
      <c r="A18" s="4"/>
      <c r="B18" s="353" t="s">
        <v>128</v>
      </c>
      <c r="C18" s="351"/>
      <c r="D18" s="91"/>
      <c r="E18" s="4"/>
      <c r="F18" s="4"/>
      <c r="G18" s="4"/>
      <c r="H18" s="4"/>
      <c r="I18" s="4"/>
      <c r="J18" s="4"/>
      <c r="K18" s="4"/>
      <c r="L18" s="4"/>
      <c r="M18" s="4"/>
      <c r="N18" s="4"/>
      <c r="O18" s="4"/>
      <c r="P18" s="4"/>
    </row>
    <row r="19" spans="1:16" ht="42.75" customHeight="1">
      <c r="A19" s="23"/>
      <c r="B19" s="338" t="s">
        <v>129</v>
      </c>
      <c r="C19" s="329"/>
      <c r="D19" s="329"/>
      <c r="E19" s="329"/>
      <c r="F19" s="329"/>
      <c r="G19" s="329"/>
      <c r="H19" s="329"/>
      <c r="I19" s="329"/>
      <c r="J19" s="329"/>
      <c r="K19" s="23"/>
      <c r="L19" s="23"/>
      <c r="M19" s="23"/>
      <c r="N19" s="23"/>
      <c r="O19" s="23"/>
      <c r="P19" s="23"/>
    </row>
    <row r="20" spans="1:16" ht="21" customHeight="1">
      <c r="A20" s="23"/>
      <c r="B20" s="339" t="s">
        <v>130</v>
      </c>
      <c r="C20" s="329"/>
      <c r="D20" s="329"/>
      <c r="E20" s="329"/>
      <c r="F20" s="329"/>
      <c r="G20" s="329"/>
      <c r="H20" s="329"/>
      <c r="I20" s="329"/>
      <c r="J20" s="329"/>
      <c r="K20" s="92"/>
      <c r="L20" s="92"/>
      <c r="M20" s="92"/>
      <c r="N20" s="92"/>
      <c r="O20" s="92"/>
      <c r="P20" s="23"/>
    </row>
    <row r="21" spans="1:16" ht="11.25" customHeight="1">
      <c r="A21" s="55"/>
      <c r="B21" s="56" t="s">
        <v>131</v>
      </c>
      <c r="C21" s="56" t="s">
        <v>132</v>
      </c>
      <c r="D21" s="93" t="s">
        <v>133</v>
      </c>
      <c r="E21" s="94" t="s">
        <v>134</v>
      </c>
      <c r="F21" s="94" t="s">
        <v>135</v>
      </c>
      <c r="G21" s="94" t="s">
        <v>136</v>
      </c>
      <c r="H21" s="358" t="s">
        <v>137</v>
      </c>
      <c r="I21" s="350"/>
      <c r="J21" s="350"/>
      <c r="K21" s="350"/>
      <c r="L21" s="350"/>
      <c r="M21" s="350"/>
      <c r="N21" s="350"/>
      <c r="O21" s="351"/>
      <c r="P21" s="55"/>
    </row>
    <row r="22" spans="1:16" ht="11.25" customHeight="1">
      <c r="A22" s="55"/>
      <c r="B22" s="95" t="s">
        <v>138</v>
      </c>
      <c r="C22" s="96" t="s">
        <v>139</v>
      </c>
      <c r="D22" s="97" t="s">
        <v>140</v>
      </c>
      <c r="E22" s="98"/>
      <c r="F22" s="99"/>
      <c r="G22" s="100">
        <f>SUM(E22*F22)</f>
        <v>0</v>
      </c>
      <c r="H22" s="359"/>
      <c r="I22" s="360"/>
      <c r="J22" s="360"/>
      <c r="K22" s="360"/>
      <c r="L22" s="360"/>
      <c r="M22" s="360"/>
      <c r="N22" s="360"/>
      <c r="O22" s="361"/>
      <c r="P22" s="55"/>
    </row>
    <row r="23" spans="1:16" ht="11.25" customHeight="1">
      <c r="A23" s="55"/>
      <c r="B23" s="101" t="s">
        <v>141</v>
      </c>
      <c r="C23" s="102" t="s">
        <v>139</v>
      </c>
      <c r="D23" s="103" t="s">
        <v>142</v>
      </c>
      <c r="E23" s="104"/>
      <c r="F23" s="105"/>
      <c r="G23" s="106">
        <f>F23*E23</f>
        <v>0</v>
      </c>
      <c r="H23" s="362"/>
      <c r="I23" s="363"/>
      <c r="J23" s="363"/>
      <c r="K23" s="363"/>
      <c r="L23" s="363"/>
      <c r="M23" s="363"/>
      <c r="N23" s="363"/>
      <c r="O23" s="364"/>
      <c r="P23" s="55"/>
    </row>
    <row r="24" spans="1:16" ht="11.25" customHeight="1">
      <c r="A24" s="55"/>
      <c r="B24" s="107"/>
      <c r="C24" s="107"/>
      <c r="D24" s="107"/>
      <c r="E24" s="83"/>
      <c r="F24" s="83"/>
      <c r="G24" s="108"/>
      <c r="H24" s="107"/>
      <c r="I24" s="107"/>
      <c r="J24" s="107"/>
      <c r="K24" s="107"/>
      <c r="L24" s="107"/>
      <c r="M24" s="107"/>
      <c r="N24" s="107"/>
      <c r="O24" s="107"/>
      <c r="P24" s="55"/>
    </row>
    <row r="25" spans="1:16" ht="42.75" customHeight="1">
      <c r="A25" s="23"/>
      <c r="B25" s="344" t="s">
        <v>143</v>
      </c>
      <c r="C25" s="345"/>
      <c r="D25" s="345"/>
      <c r="E25" s="345"/>
      <c r="F25" s="345"/>
      <c r="G25" s="345"/>
      <c r="H25" s="345"/>
      <c r="I25" s="345"/>
      <c r="J25" s="345"/>
      <c r="K25" s="23"/>
      <c r="L25" s="23"/>
      <c r="M25" s="23"/>
      <c r="N25" s="23"/>
      <c r="O25" s="23"/>
      <c r="P25" s="23"/>
    </row>
    <row r="26" spans="1:16" ht="21" customHeight="1">
      <c r="A26" s="23"/>
      <c r="B26" s="339" t="s">
        <v>144</v>
      </c>
      <c r="C26" s="329"/>
      <c r="D26" s="329"/>
      <c r="E26" s="329"/>
      <c r="F26" s="329"/>
      <c r="G26" s="329"/>
      <c r="H26" s="329"/>
      <c r="I26" s="329"/>
      <c r="J26" s="329"/>
      <c r="K26" s="92"/>
      <c r="L26" s="92"/>
      <c r="M26" s="92"/>
      <c r="N26" s="92"/>
      <c r="O26" s="92"/>
      <c r="P26" s="23"/>
    </row>
    <row r="27" spans="1:16" ht="14.25" customHeight="1">
      <c r="A27" s="55"/>
      <c r="B27" s="109" t="s">
        <v>145</v>
      </c>
      <c r="C27" s="110" t="s">
        <v>146</v>
      </c>
      <c r="D27" s="110" t="s">
        <v>2</v>
      </c>
      <c r="E27" s="110" t="s">
        <v>147</v>
      </c>
      <c r="F27" s="110" t="s">
        <v>148</v>
      </c>
      <c r="G27" s="110" t="s">
        <v>149</v>
      </c>
      <c r="H27" s="110" t="s">
        <v>3</v>
      </c>
      <c r="I27" s="375" t="s">
        <v>137</v>
      </c>
      <c r="J27" s="350"/>
      <c r="K27" s="350"/>
      <c r="L27" s="350"/>
      <c r="M27" s="350"/>
      <c r="N27" s="350"/>
      <c r="O27" s="351"/>
      <c r="P27" s="55"/>
    </row>
    <row r="28" spans="1:16" ht="11.25" customHeight="1">
      <c r="A28" s="55"/>
      <c r="B28" s="366" t="s">
        <v>150</v>
      </c>
      <c r="C28" s="111" t="s">
        <v>151</v>
      </c>
      <c r="D28" s="112">
        <f>($D$10*'FTP costs'!C3)+($D$11*'FTP costs'!C16)+($D$12*'FTP costs'!C29)</f>
        <v>0</v>
      </c>
      <c r="E28" s="112">
        <f>($D$10*'FTP costs'!D3)+($D$11*'FTP costs'!D16)+($D$12*'FTP costs'!D29)</f>
        <v>2500</v>
      </c>
      <c r="F28" s="112">
        <f>($D$10*'FTP costs'!E3)+($D$11*'FTP costs'!E16)+($D$12*'FTP costs'!E29)</f>
        <v>2575</v>
      </c>
      <c r="G28" s="112">
        <f>($D$10*'FTP costs'!F3)+($D$11*'FTP costs'!F16)+($D$12*'FTP costs'!F29)</f>
        <v>2652</v>
      </c>
      <c r="H28" s="113">
        <f>($D$10*'FTP costs'!G3)+($D$11*'FTP costs'!G16)+($D$12*'FTP costs'!G29)</f>
        <v>2732</v>
      </c>
      <c r="I28" s="376" t="s">
        <v>152</v>
      </c>
      <c r="J28" s="377"/>
      <c r="K28" s="377"/>
      <c r="L28" s="377"/>
      <c r="M28" s="377"/>
      <c r="N28" s="377"/>
      <c r="O28" s="378"/>
      <c r="P28" s="55"/>
    </row>
    <row r="29" spans="1:16" ht="11.25" customHeight="1">
      <c r="A29" s="55"/>
      <c r="B29" s="367"/>
      <c r="C29" s="114" t="s">
        <v>153</v>
      </c>
      <c r="D29" s="115">
        <f>($D$10*'FTP costs'!C4)+($D$11*'FTP costs'!C17)+($D$12*'FTP costs'!C30)</f>
        <v>0</v>
      </c>
      <c r="E29" s="115">
        <f>($D$10*'FTP costs'!D4)+($D$11*'FTP costs'!D17)+($D$12*'FTP costs'!D30)</f>
        <v>1500</v>
      </c>
      <c r="F29" s="115">
        <f>($D$10*'FTP costs'!E4)+($D$11*'FTP costs'!E17)+($D$12*'FTP costs'!E30)</f>
        <v>1545</v>
      </c>
      <c r="G29" s="115">
        <f>($D$10*'FTP costs'!F4)+($D$11*'FTP costs'!F17)+($D$12*'FTP costs'!F30)</f>
        <v>1591</v>
      </c>
      <c r="H29" s="116">
        <f>($D$10*'FTP costs'!G4)+($D$11*'FTP costs'!G17)+($D$12*'FTP costs'!G30)</f>
        <v>1639</v>
      </c>
      <c r="I29" s="355" t="s">
        <v>154</v>
      </c>
      <c r="J29" s="356"/>
      <c r="K29" s="356"/>
      <c r="L29" s="356"/>
      <c r="M29" s="356"/>
      <c r="N29" s="356"/>
      <c r="O29" s="357"/>
      <c r="P29" s="55"/>
    </row>
    <row r="30" spans="1:16" ht="11.25" customHeight="1">
      <c r="A30" s="55"/>
      <c r="B30" s="367"/>
      <c r="C30" s="117" t="s">
        <v>155</v>
      </c>
      <c r="D30" s="118">
        <v>500</v>
      </c>
      <c r="E30" s="118">
        <v>500</v>
      </c>
      <c r="F30" s="118">
        <v>500</v>
      </c>
      <c r="G30" s="118">
        <v>500</v>
      </c>
      <c r="H30" s="119">
        <v>500</v>
      </c>
      <c r="I30" s="365" t="s">
        <v>156</v>
      </c>
      <c r="J30" s="356"/>
      <c r="K30" s="356"/>
      <c r="L30" s="356"/>
      <c r="M30" s="356"/>
      <c r="N30" s="356"/>
      <c r="O30" s="357"/>
      <c r="P30" s="55"/>
    </row>
    <row r="31" spans="1:16" ht="11.25" customHeight="1">
      <c r="A31" s="55"/>
      <c r="B31" s="367"/>
      <c r="C31" s="114" t="s">
        <v>157</v>
      </c>
      <c r="D31" s="120">
        <v>300</v>
      </c>
      <c r="E31" s="120">
        <f>D31*1.03</f>
        <v>309</v>
      </c>
      <c r="F31" s="120">
        <f t="shared" ref="F31:H31" si="0">E31*1.03</f>
        <v>318.27</v>
      </c>
      <c r="G31" s="120">
        <f t="shared" si="0"/>
        <v>327.81810000000002</v>
      </c>
      <c r="H31" s="120">
        <f t="shared" si="0"/>
        <v>337.65264300000001</v>
      </c>
      <c r="I31" s="371" t="s">
        <v>158</v>
      </c>
      <c r="J31" s="356"/>
      <c r="K31" s="356"/>
      <c r="L31" s="356"/>
      <c r="M31" s="356"/>
      <c r="N31" s="356"/>
      <c r="O31" s="357"/>
      <c r="P31" s="55"/>
    </row>
    <row r="32" spans="1:16" ht="11.25" customHeight="1">
      <c r="A32" s="55"/>
      <c r="B32" s="367"/>
      <c r="C32" s="121" t="s">
        <v>159</v>
      </c>
      <c r="D32" s="118">
        <f>($D$10*'FTP costs'!C7)+($D$11*'FTP costs'!C20)+($D$12*'FTP costs'!C33)</f>
        <v>25000</v>
      </c>
      <c r="E32" s="115">
        <f>($D$10*'FTP costs'!D7)+($D$11*'FTP costs'!D20)+($D$12*'FTP costs'!D33)</f>
        <v>25000</v>
      </c>
      <c r="F32" s="118">
        <f>($D$10*'FTP costs'!E7)+($D$11*'FTP costs'!E20)+($D$12*'FTP costs'!E33)</f>
        <v>25000</v>
      </c>
      <c r="G32" s="118">
        <f>($D$10*'FTP costs'!F7)+($D$11*'FTP costs'!F20)+($D$12*'FTP costs'!F33)</f>
        <v>25000</v>
      </c>
      <c r="H32" s="119">
        <f>($D$10*'FTP costs'!G7)+($D$11*'FTP costs'!G20)+($D$12*'FTP costs'!G33)</f>
        <v>25000</v>
      </c>
      <c r="I32" s="365" t="s">
        <v>160</v>
      </c>
      <c r="J32" s="356"/>
      <c r="K32" s="356"/>
      <c r="L32" s="356"/>
      <c r="M32" s="356"/>
      <c r="N32" s="356"/>
      <c r="O32" s="357"/>
      <c r="P32" s="55"/>
    </row>
    <row r="33" spans="1:16" ht="11.25" customHeight="1">
      <c r="A33" s="55"/>
      <c r="B33" s="367"/>
      <c r="C33" s="122" t="s">
        <v>161</v>
      </c>
      <c r="D33" s="115">
        <f>($D$10*'FTP costs'!C8)+($D$11*'FTP costs'!C21)+($D$12*'FTP costs'!C34)</f>
        <v>2500</v>
      </c>
      <c r="E33" s="115">
        <f>($D$10*'FTP costs'!D8)+($D$11*'FTP costs'!D21)+($D$12*'FTP costs'!D34)</f>
        <v>2575</v>
      </c>
      <c r="F33" s="115">
        <f>($D$10*'FTP costs'!E8)+($D$11*'FTP costs'!E21)+($D$12*'FTP costs'!E34)</f>
        <v>2652.25</v>
      </c>
      <c r="G33" s="115">
        <f>($D$10*'FTP costs'!F8)+($D$11*'FTP costs'!F21)+($D$12*'FTP costs'!F34)</f>
        <v>2731.8175000000001</v>
      </c>
      <c r="H33" s="116">
        <f>($D$10*'FTP costs'!G8)+($D$11*'FTP costs'!G21)+($D$12*'FTP costs'!G34)</f>
        <v>2813.7720250000002</v>
      </c>
      <c r="I33" s="371" t="s">
        <v>162</v>
      </c>
      <c r="J33" s="356"/>
      <c r="K33" s="356"/>
      <c r="L33" s="356"/>
      <c r="M33" s="356"/>
      <c r="N33" s="356"/>
      <c r="O33" s="357"/>
      <c r="P33" s="55"/>
    </row>
    <row r="34" spans="1:16" ht="11.25" customHeight="1">
      <c r="A34" s="123" t="s">
        <v>163</v>
      </c>
      <c r="B34" s="367"/>
      <c r="C34" s="121" t="s">
        <v>164</v>
      </c>
      <c r="D34" s="118">
        <f>($D$10*'FTP costs'!C9)+($D$11*'FTP costs'!C22)+($D$12*'FTP costs'!C35)</f>
        <v>0</v>
      </c>
      <c r="E34" s="118">
        <f>($D$10*'FTP costs'!D9)+($D$11*'FTP costs'!D22)+($D$12*'FTP costs'!D35)</f>
        <v>3000</v>
      </c>
      <c r="F34" s="118">
        <f>($D$10*'FTP costs'!E9)+($D$11*'FTP costs'!E22)+($D$12*'FTP costs'!E35)</f>
        <v>3000</v>
      </c>
      <c r="G34" s="118">
        <f>($D$10*'FTP costs'!F9)+($D$11*'FTP costs'!F22)+($D$12*'FTP costs'!F35)</f>
        <v>3000</v>
      </c>
      <c r="H34" s="119">
        <f>($D$10*'FTP costs'!G9)+($D$11*'FTP costs'!G22)+($D$12*'FTP costs'!G35)</f>
        <v>3000</v>
      </c>
      <c r="I34" s="372" t="s">
        <v>165</v>
      </c>
      <c r="J34" s="373"/>
      <c r="K34" s="373"/>
      <c r="L34" s="373"/>
      <c r="M34" s="373"/>
      <c r="N34" s="373"/>
      <c r="O34" s="374"/>
      <c r="P34" s="55"/>
    </row>
    <row r="35" spans="1:16" ht="11.25" customHeight="1">
      <c r="A35" s="123"/>
      <c r="B35" s="368"/>
      <c r="C35" s="117" t="s">
        <v>166</v>
      </c>
      <c r="D35" s="124">
        <v>0</v>
      </c>
      <c r="E35" s="124">
        <v>0</v>
      </c>
      <c r="F35" s="124">
        <v>0</v>
      </c>
      <c r="G35" s="124">
        <v>0</v>
      </c>
      <c r="H35" s="125">
        <v>0</v>
      </c>
      <c r="I35" s="372" t="s">
        <v>167</v>
      </c>
      <c r="J35" s="373"/>
      <c r="K35" s="373"/>
      <c r="L35" s="373"/>
      <c r="M35" s="373"/>
      <c r="N35" s="373"/>
      <c r="O35" s="374"/>
      <c r="P35" s="55"/>
    </row>
    <row r="36" spans="1:16" ht="11.25" customHeight="1">
      <c r="A36" s="55"/>
      <c r="B36" s="369" t="s">
        <v>168</v>
      </c>
      <c r="C36" s="114" t="s">
        <v>169</v>
      </c>
      <c r="D36" s="115">
        <f>($D$10*'FTP costs'!C10)+($D$11*'FTP costs'!C23)+($D$12*'FTP costs'!C36)</f>
        <v>0</v>
      </c>
      <c r="E36" s="115">
        <f>($D$10*'FTP costs'!D10)+($D$11*'FTP costs'!D23)+($D$12*'FTP costs'!D36)</f>
        <v>0</v>
      </c>
      <c r="F36" s="115">
        <f>($D$10*'FTP costs'!E10)+($D$11*'FTP costs'!E23)+($D$12*'FTP costs'!E36)</f>
        <v>0</v>
      </c>
      <c r="G36" s="115">
        <f>($D$10*'FTP costs'!F10)+($D$11*'FTP costs'!F23)+($D$12*'FTP costs'!F36)</f>
        <v>0</v>
      </c>
      <c r="H36" s="116">
        <f>($D$10*'FTP costs'!G10)+($D$11*'FTP costs'!G23)+($D$12*'FTP costs'!G36)</f>
        <v>0</v>
      </c>
      <c r="I36" s="355" t="s">
        <v>170</v>
      </c>
      <c r="J36" s="356"/>
      <c r="K36" s="356"/>
      <c r="L36" s="356"/>
      <c r="M36" s="356"/>
      <c r="N36" s="356"/>
      <c r="O36" s="357"/>
      <c r="P36" s="55"/>
    </row>
    <row r="37" spans="1:16" ht="11.25" customHeight="1">
      <c r="A37" s="55"/>
      <c r="B37" s="367"/>
      <c r="C37" s="121" t="s">
        <v>171</v>
      </c>
      <c r="D37" s="118">
        <v>1000</v>
      </c>
      <c r="E37" s="118">
        <f>D37*1.03</f>
        <v>1030</v>
      </c>
      <c r="F37" s="124">
        <f t="shared" ref="F37:H37" si="1">E37*1.03</f>
        <v>1060.9000000000001</v>
      </c>
      <c r="G37" s="124">
        <f t="shared" si="1"/>
        <v>1092.7270000000001</v>
      </c>
      <c r="H37" s="124">
        <f t="shared" si="1"/>
        <v>1125.50881</v>
      </c>
      <c r="I37" s="372" t="s">
        <v>172</v>
      </c>
      <c r="J37" s="373"/>
      <c r="K37" s="373"/>
      <c r="L37" s="373"/>
      <c r="M37" s="373"/>
      <c r="N37" s="373"/>
      <c r="O37" s="374"/>
      <c r="P37" s="55"/>
    </row>
    <row r="38" spans="1:16" ht="11.25" customHeight="1">
      <c r="A38" s="55"/>
      <c r="B38" s="370"/>
      <c r="C38" s="126" t="s">
        <v>173</v>
      </c>
      <c r="D38" s="127">
        <v>12000</v>
      </c>
      <c r="E38" s="127">
        <f>10000*1.05</f>
        <v>10500</v>
      </c>
      <c r="F38" s="127">
        <f>E38*1.03</f>
        <v>10815</v>
      </c>
      <c r="G38" s="127">
        <f>F38*1.03</f>
        <v>11139.45</v>
      </c>
      <c r="H38" s="127">
        <f>G38*1.03</f>
        <v>11473.633500000002</v>
      </c>
      <c r="I38" s="386" t="s">
        <v>174</v>
      </c>
      <c r="J38" s="363"/>
      <c r="K38" s="363"/>
      <c r="L38" s="363"/>
      <c r="M38" s="363"/>
      <c r="N38" s="363"/>
      <c r="O38" s="387"/>
      <c r="P38" s="55"/>
    </row>
    <row r="39" spans="1:16" ht="11.25" customHeight="1">
      <c r="A39" s="55"/>
      <c r="B39" s="107"/>
      <c r="C39" s="107"/>
      <c r="D39" s="128"/>
      <c r="E39" s="256"/>
      <c r="F39" s="128"/>
      <c r="G39" s="128"/>
      <c r="H39" s="128"/>
      <c r="I39" s="129"/>
      <c r="J39" s="129"/>
      <c r="K39" s="129"/>
      <c r="L39" s="129"/>
      <c r="M39" s="129"/>
      <c r="N39" s="129"/>
      <c r="O39" s="129"/>
      <c r="P39" s="55"/>
    </row>
    <row r="40" spans="1:16" ht="42.75" customHeight="1">
      <c r="A40" s="23"/>
      <c r="B40" s="344" t="s">
        <v>175</v>
      </c>
      <c r="C40" s="345"/>
      <c r="D40" s="345"/>
      <c r="E40" s="345"/>
      <c r="F40" s="345"/>
      <c r="G40" s="345"/>
      <c r="H40" s="345"/>
      <c r="I40" s="345"/>
      <c r="J40" s="345"/>
      <c r="K40" s="23"/>
      <c r="L40" s="23"/>
      <c r="M40" s="23"/>
      <c r="N40" s="23"/>
      <c r="O40" s="23"/>
      <c r="P40" s="23"/>
    </row>
    <row r="41" spans="1:16" ht="11.25" customHeight="1">
      <c r="A41" s="23"/>
      <c r="B41" s="339"/>
      <c r="C41" s="329"/>
      <c r="D41" s="329"/>
      <c r="E41" s="329"/>
      <c r="F41" s="329"/>
      <c r="G41" s="329"/>
      <c r="H41" s="329"/>
      <c r="I41" s="329"/>
      <c r="J41" s="329"/>
      <c r="K41" s="92"/>
      <c r="L41" s="92"/>
      <c r="M41" s="92"/>
      <c r="N41" s="92"/>
      <c r="O41" s="92"/>
      <c r="P41" s="23"/>
    </row>
    <row r="42" spans="1:16" ht="11.25" customHeight="1">
      <c r="A42" s="2"/>
      <c r="B42" s="93" t="s">
        <v>131</v>
      </c>
      <c r="C42" s="94" t="s">
        <v>136</v>
      </c>
      <c r="D42" s="375" t="s">
        <v>137</v>
      </c>
      <c r="E42" s="350"/>
      <c r="F42" s="350"/>
      <c r="G42" s="350"/>
      <c r="H42" s="350"/>
      <c r="I42" s="350"/>
      <c r="J42" s="351"/>
      <c r="K42" s="2"/>
    </row>
    <row r="43" spans="1:16" ht="11.25" customHeight="1">
      <c r="A43" s="2"/>
      <c r="B43" s="401" t="s">
        <v>176</v>
      </c>
      <c r="C43" s="402">
        <v>4000</v>
      </c>
      <c r="D43" s="388" t="s">
        <v>177</v>
      </c>
      <c r="E43" s="389"/>
      <c r="F43" s="389"/>
      <c r="G43" s="389"/>
      <c r="H43" s="389"/>
      <c r="I43" s="389"/>
      <c r="J43" s="390"/>
      <c r="K43" s="2"/>
    </row>
    <row r="44" spans="1:16" ht="11.25" customHeight="1">
      <c r="A44" s="2"/>
      <c r="B44" s="367"/>
      <c r="C44" s="403"/>
      <c r="D44" s="391"/>
      <c r="E44" s="329"/>
      <c r="F44" s="329"/>
      <c r="G44" s="329"/>
      <c r="H44" s="329"/>
      <c r="I44" s="329"/>
      <c r="J44" s="392"/>
      <c r="K44" s="2"/>
    </row>
    <row r="45" spans="1:16" ht="11.25" customHeight="1">
      <c r="A45" s="2"/>
      <c r="B45" s="368"/>
      <c r="C45" s="404"/>
      <c r="D45" s="393"/>
      <c r="E45" s="360"/>
      <c r="F45" s="360"/>
      <c r="G45" s="360"/>
      <c r="H45" s="360"/>
      <c r="I45" s="360"/>
      <c r="J45" s="361"/>
      <c r="K45" s="2"/>
    </row>
    <row r="46" spans="1:16" ht="11.25" customHeight="1">
      <c r="A46" s="2"/>
      <c r="B46" s="397" t="s">
        <v>178</v>
      </c>
      <c r="C46" s="398">
        <v>14000</v>
      </c>
      <c r="D46" s="394" t="s">
        <v>179</v>
      </c>
      <c r="E46" s="373"/>
      <c r="F46" s="373"/>
      <c r="G46" s="373"/>
      <c r="H46" s="373"/>
      <c r="I46" s="373"/>
      <c r="J46" s="383"/>
      <c r="K46" s="2"/>
    </row>
    <row r="47" spans="1:16" ht="28.5" customHeight="1">
      <c r="A47" s="2"/>
      <c r="B47" s="368"/>
      <c r="C47" s="399"/>
      <c r="D47" s="393"/>
      <c r="E47" s="360"/>
      <c r="F47" s="360"/>
      <c r="G47" s="360"/>
      <c r="H47" s="360"/>
      <c r="I47" s="360"/>
      <c r="J47" s="361"/>
      <c r="K47" s="2"/>
    </row>
    <row r="48" spans="1:16" ht="11.25" customHeight="1">
      <c r="A48" s="2"/>
      <c r="B48" s="130" t="s">
        <v>180</v>
      </c>
      <c r="C48" s="131"/>
      <c r="D48" s="395" t="s">
        <v>181</v>
      </c>
      <c r="E48" s="356"/>
      <c r="F48" s="356"/>
      <c r="G48" s="356"/>
      <c r="H48" s="356"/>
      <c r="I48" s="356"/>
      <c r="J48" s="396"/>
      <c r="K48" s="2"/>
    </row>
    <row r="49" spans="1:16" ht="21" customHeight="1">
      <c r="A49" s="314"/>
      <c r="B49" s="254" t="s">
        <v>173</v>
      </c>
      <c r="C49" s="255">
        <v>17000</v>
      </c>
      <c r="D49" s="382" t="s">
        <v>182</v>
      </c>
      <c r="E49" s="373"/>
      <c r="F49" s="373"/>
      <c r="G49" s="373"/>
      <c r="H49" s="373"/>
      <c r="I49" s="373"/>
      <c r="J49" s="383"/>
      <c r="K49" s="2"/>
    </row>
    <row r="50" spans="1:16" ht="42.75" customHeight="1">
      <c r="A50" s="300"/>
      <c r="B50" s="340"/>
      <c r="C50" s="343"/>
      <c r="D50" s="343"/>
      <c r="E50" s="343"/>
      <c r="F50" s="343"/>
      <c r="G50" s="343"/>
      <c r="H50" s="343"/>
      <c r="I50" s="343"/>
      <c r="J50" s="343"/>
      <c r="K50" s="23"/>
      <c r="L50" s="23"/>
      <c r="M50" s="23"/>
      <c r="N50" s="23"/>
      <c r="O50" s="23"/>
      <c r="P50" s="23"/>
    </row>
    <row r="51" spans="1:16" ht="11.25" customHeight="1">
      <c r="A51" s="300"/>
      <c r="B51" s="384"/>
      <c r="C51" s="343"/>
      <c r="D51" s="343"/>
      <c r="E51" s="343"/>
      <c r="F51" s="343"/>
      <c r="G51" s="343"/>
      <c r="H51" s="343"/>
      <c r="I51" s="343"/>
      <c r="J51" s="343"/>
      <c r="K51" s="92"/>
      <c r="L51" s="92"/>
      <c r="M51" s="92"/>
      <c r="N51" s="92"/>
      <c r="O51" s="92"/>
      <c r="P51" s="23"/>
    </row>
    <row r="52" spans="1:16" ht="11.25" customHeight="1">
      <c r="A52" s="315"/>
      <c r="B52" s="316"/>
      <c r="C52" s="316"/>
      <c r="D52" s="316"/>
      <c r="E52" s="316"/>
      <c r="F52" s="316"/>
      <c r="G52" s="316"/>
      <c r="H52" s="316"/>
      <c r="I52" s="317"/>
      <c r="J52" s="317"/>
      <c r="K52" s="132"/>
      <c r="L52" s="132"/>
      <c r="M52" s="132"/>
      <c r="N52" s="132"/>
      <c r="O52" s="132"/>
      <c r="P52" s="55"/>
    </row>
    <row r="53" spans="1:16" ht="11.25" customHeight="1">
      <c r="A53" s="315"/>
      <c r="B53" s="400"/>
      <c r="C53" s="318"/>
      <c r="D53" s="317"/>
      <c r="E53" s="319"/>
      <c r="F53" s="320"/>
      <c r="G53" s="321"/>
      <c r="H53" s="322"/>
      <c r="I53" s="317"/>
      <c r="J53" s="317"/>
      <c r="K53" s="132"/>
      <c r="L53" s="132"/>
      <c r="M53" s="132"/>
      <c r="N53" s="132"/>
      <c r="O53" s="132"/>
      <c r="P53" s="55"/>
    </row>
    <row r="54" spans="1:16" ht="11.25" customHeight="1">
      <c r="A54" s="315"/>
      <c r="B54" s="341"/>
      <c r="C54" s="323"/>
      <c r="D54" s="324"/>
      <c r="E54" s="319"/>
      <c r="F54" s="320"/>
      <c r="G54" s="321"/>
      <c r="H54" s="325"/>
      <c r="I54" s="317"/>
      <c r="J54" s="317"/>
      <c r="K54" s="132"/>
      <c r="L54" s="132"/>
      <c r="M54" s="132"/>
      <c r="N54" s="132"/>
      <c r="O54" s="132"/>
      <c r="P54" s="55"/>
    </row>
    <row r="55" spans="1:16" ht="11.25" customHeight="1">
      <c r="A55" s="315"/>
      <c r="B55" s="341"/>
      <c r="C55" s="318"/>
      <c r="D55" s="317"/>
      <c r="E55" s="319"/>
      <c r="F55" s="320"/>
      <c r="G55" s="321"/>
      <c r="H55" s="322"/>
      <c r="I55" s="317"/>
      <c r="J55" s="317"/>
      <c r="K55" s="132"/>
      <c r="L55" s="132"/>
      <c r="M55" s="132"/>
      <c r="N55" s="132"/>
      <c r="O55" s="132"/>
      <c r="P55" s="55"/>
    </row>
    <row r="56" spans="1:16" ht="11.25" customHeight="1">
      <c r="A56" s="315"/>
      <c r="B56" s="341"/>
      <c r="C56" s="323"/>
      <c r="D56" s="324"/>
      <c r="E56" s="319"/>
      <c r="F56" s="320"/>
      <c r="G56" s="321"/>
      <c r="H56" s="325"/>
      <c r="I56" s="317"/>
      <c r="J56" s="317"/>
      <c r="K56" s="132"/>
      <c r="L56" s="132"/>
      <c r="M56" s="132"/>
      <c r="N56" s="132"/>
      <c r="O56" s="132"/>
      <c r="P56" s="55"/>
    </row>
    <row r="57" spans="1:16" ht="11.25" customHeight="1">
      <c r="A57" s="315"/>
      <c r="B57" s="341"/>
      <c r="C57" s="318"/>
      <c r="D57" s="317"/>
      <c r="E57" s="326"/>
      <c r="F57" s="320"/>
      <c r="G57" s="321"/>
      <c r="H57" s="322"/>
      <c r="I57" s="317"/>
      <c r="J57" s="317"/>
      <c r="K57" s="132"/>
      <c r="L57" s="132"/>
      <c r="M57" s="132"/>
      <c r="N57" s="132"/>
      <c r="O57" s="132"/>
      <c r="P57" s="55"/>
    </row>
    <row r="58" spans="1:16" ht="11.25" customHeight="1">
      <c r="A58" s="315"/>
      <c r="B58" s="341"/>
      <c r="C58" s="323"/>
      <c r="D58" s="324"/>
      <c r="E58" s="319"/>
      <c r="F58" s="320"/>
      <c r="G58" s="321"/>
      <c r="H58" s="325"/>
      <c r="I58" s="317"/>
      <c r="J58" s="317"/>
      <c r="K58" s="132"/>
      <c r="L58" s="132"/>
      <c r="M58" s="132"/>
      <c r="N58" s="132"/>
      <c r="O58" s="132"/>
      <c r="P58" s="55"/>
    </row>
    <row r="59" spans="1:16" ht="11.25" customHeight="1">
      <c r="A59" s="315"/>
      <c r="B59" s="341"/>
      <c r="C59" s="318"/>
      <c r="D59" s="317"/>
      <c r="E59" s="326"/>
      <c r="F59" s="320"/>
      <c r="G59" s="321"/>
      <c r="H59" s="322"/>
      <c r="I59" s="317"/>
      <c r="J59" s="317"/>
      <c r="K59" s="132"/>
      <c r="L59" s="132"/>
      <c r="M59" s="132"/>
      <c r="N59" s="132"/>
      <c r="O59" s="132"/>
      <c r="P59" s="55"/>
    </row>
    <row r="60" spans="1:16" ht="11.25" customHeight="1">
      <c r="A60" s="315"/>
      <c r="B60" s="341"/>
      <c r="C60" s="323"/>
      <c r="D60" s="324"/>
      <c r="E60" s="326"/>
      <c r="F60" s="320"/>
      <c r="G60" s="321"/>
      <c r="H60" s="325"/>
      <c r="I60" s="317"/>
      <c r="J60" s="317"/>
      <c r="K60" s="132"/>
      <c r="L60" s="132"/>
      <c r="M60" s="132"/>
      <c r="N60" s="132"/>
      <c r="O60" s="132"/>
      <c r="P60" s="55"/>
    </row>
    <row r="61" spans="1:16" ht="11.25" customHeight="1">
      <c r="A61" s="315"/>
      <c r="B61" s="341"/>
      <c r="C61" s="318"/>
      <c r="D61" s="317"/>
      <c r="E61" s="326"/>
      <c r="F61" s="320"/>
      <c r="G61" s="321"/>
      <c r="H61" s="322"/>
      <c r="I61" s="317"/>
      <c r="J61" s="317"/>
      <c r="K61" s="132"/>
      <c r="L61" s="132"/>
      <c r="M61" s="132"/>
      <c r="N61" s="132"/>
      <c r="O61" s="132"/>
      <c r="P61" s="55"/>
    </row>
    <row r="62" spans="1:16" ht="11.25" customHeight="1">
      <c r="A62" s="315"/>
      <c r="B62" s="341"/>
      <c r="C62" s="323"/>
      <c r="D62" s="324"/>
      <c r="E62" s="326"/>
      <c r="F62" s="320"/>
      <c r="G62" s="321"/>
      <c r="H62" s="322"/>
      <c r="I62" s="317"/>
      <c r="J62" s="317"/>
      <c r="K62" s="132"/>
      <c r="L62" s="132"/>
      <c r="M62" s="132"/>
      <c r="N62" s="132"/>
      <c r="O62" s="132"/>
      <c r="P62" s="55"/>
    </row>
    <row r="63" spans="1:16" ht="11.25" customHeight="1">
      <c r="A63" s="315"/>
      <c r="B63" s="317"/>
      <c r="C63" s="317"/>
      <c r="D63" s="317"/>
      <c r="E63" s="385"/>
      <c r="F63" s="341"/>
      <c r="G63" s="341"/>
      <c r="H63" s="327"/>
      <c r="I63" s="317"/>
      <c r="J63" s="317"/>
      <c r="K63" s="132"/>
      <c r="L63" s="132"/>
      <c r="M63" s="132"/>
      <c r="N63" s="132"/>
      <c r="O63" s="132"/>
      <c r="P63" s="55"/>
    </row>
    <row r="64" spans="1:16" ht="11.25" customHeight="1">
      <c r="A64" s="315"/>
      <c r="B64" s="317"/>
      <c r="C64" s="317"/>
      <c r="D64" s="317"/>
      <c r="E64" s="317"/>
      <c r="F64" s="317"/>
      <c r="G64" s="317"/>
      <c r="H64" s="317"/>
      <c r="I64" s="317"/>
      <c r="J64" s="317"/>
      <c r="K64" s="132"/>
      <c r="L64" s="132"/>
      <c r="M64" s="132"/>
      <c r="N64" s="132"/>
      <c r="O64" s="132"/>
      <c r="P64" s="55"/>
    </row>
    <row r="65" spans="1:16" ht="11.25" customHeight="1">
      <c r="A65" s="55"/>
      <c r="B65" s="132"/>
      <c r="C65" s="132"/>
      <c r="D65" s="132"/>
      <c r="E65" s="132"/>
      <c r="F65" s="132"/>
      <c r="G65" s="132"/>
      <c r="H65" s="132"/>
      <c r="I65" s="132"/>
      <c r="J65" s="132"/>
      <c r="K65" s="132"/>
      <c r="L65" s="132"/>
      <c r="M65" s="132"/>
      <c r="N65" s="132"/>
      <c r="O65" s="132"/>
      <c r="P65" s="55"/>
    </row>
  </sheetData>
  <mergeCells count="53">
    <mergeCell ref="C43:C45"/>
    <mergeCell ref="B7:O7"/>
    <mergeCell ref="D49:J49"/>
    <mergeCell ref="B50:J50"/>
    <mergeCell ref="B51:J51"/>
    <mergeCell ref="E63:G63"/>
    <mergeCell ref="I38:O38"/>
    <mergeCell ref="B40:J40"/>
    <mergeCell ref="B41:J41"/>
    <mergeCell ref="D42:J42"/>
    <mergeCell ref="D43:J45"/>
    <mergeCell ref="D46:J47"/>
    <mergeCell ref="D48:J48"/>
    <mergeCell ref="B46:B47"/>
    <mergeCell ref="C46:C47"/>
    <mergeCell ref="B53:B62"/>
    <mergeCell ref="B43:B45"/>
    <mergeCell ref="I30:O30"/>
    <mergeCell ref="B28:B35"/>
    <mergeCell ref="B36:B38"/>
    <mergeCell ref="I31:O31"/>
    <mergeCell ref="I32:O32"/>
    <mergeCell ref="I33:O33"/>
    <mergeCell ref="I34:O34"/>
    <mergeCell ref="I35:O35"/>
    <mergeCell ref="I36:O36"/>
    <mergeCell ref="I37:O37"/>
    <mergeCell ref="I28:O28"/>
    <mergeCell ref="I29:O29"/>
    <mergeCell ref="B19:J19"/>
    <mergeCell ref="B20:J20"/>
    <mergeCell ref="H21:O21"/>
    <mergeCell ref="H22:O22"/>
    <mergeCell ref="H23:O23"/>
    <mergeCell ref="B25:J25"/>
    <mergeCell ref="B26:J26"/>
    <mergeCell ref="I27:O27"/>
    <mergeCell ref="B16:C16"/>
    <mergeCell ref="B17:C17"/>
    <mergeCell ref="B18:C18"/>
    <mergeCell ref="A1:P1"/>
    <mergeCell ref="A2:P2"/>
    <mergeCell ref="J3:L3"/>
    <mergeCell ref="N3:O3"/>
    <mergeCell ref="A4:P4"/>
    <mergeCell ref="B14:C14"/>
    <mergeCell ref="B15:C15"/>
    <mergeCell ref="B3:C3"/>
    <mergeCell ref="B10:C10"/>
    <mergeCell ref="B11:C11"/>
    <mergeCell ref="B12:C12"/>
    <mergeCell ref="B13:C13"/>
    <mergeCell ref="A5:P5"/>
  </mergeCells>
  <dataValidations count="2">
    <dataValidation type="decimal" operator="greaterThanOrEqual" allowBlank="1" showInputMessage="1" showErrorMessage="1" prompt="Please only enter a figure into this cell" sqref="F22:F23 G53:G62" xr:uid="{00000000-0002-0000-0500-000000000000}">
      <formula1>0</formula1>
    </dataValidation>
    <dataValidation type="decimal" operator="greaterThanOrEqual" allowBlank="1" showInputMessage="1" showErrorMessage="1" prompt="Please only enter a number into this cell" sqref="D10:D18 E22:E23 F53:F62" xr:uid="{00000000-0002-0000-0500-000001000000}">
      <formula1>0</formula1>
    </dataValidation>
  </dataValidations>
  <pageMargins left="0.7" right="0.7" top="0.75" bottom="0.75" header="0" footer="0"/>
  <pageSetup paperSize="9"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52"/>
  <sheetViews>
    <sheetView showGridLines="0" topLeftCell="A13" workbookViewId="0">
      <selection activeCell="M69" sqref="M69"/>
    </sheetView>
  </sheetViews>
  <sheetFormatPr defaultColWidth="12.6640625" defaultRowHeight="15" customHeight="1"/>
  <cols>
    <col min="1" max="1" width="3.109375" customWidth="1"/>
    <col min="2" max="2" width="9.33203125" customWidth="1"/>
    <col min="3" max="3" width="12.109375" customWidth="1"/>
    <col min="4" max="4" width="11.21875" customWidth="1"/>
    <col min="5" max="18" width="12.88671875" customWidth="1"/>
    <col min="19" max="19" width="3.21875" customWidth="1"/>
  </cols>
  <sheetData>
    <row r="1" spans="1:19" ht="21.75" customHeight="1">
      <c r="A1" s="328" t="s">
        <v>46</v>
      </c>
      <c r="B1" s="329"/>
      <c r="C1" s="329"/>
      <c r="D1" s="329"/>
      <c r="E1" s="329"/>
      <c r="F1" s="329"/>
      <c r="G1" s="329"/>
      <c r="H1" s="329"/>
      <c r="I1" s="329"/>
      <c r="J1" s="329"/>
      <c r="K1" s="329"/>
      <c r="L1" s="329"/>
      <c r="M1" s="329"/>
      <c r="N1" s="329"/>
      <c r="O1" s="329"/>
      <c r="P1" s="329"/>
      <c r="Q1" s="329"/>
      <c r="R1" s="329"/>
      <c r="S1" s="329"/>
    </row>
    <row r="2" spans="1:19" ht="22.5" customHeight="1">
      <c r="A2" s="354"/>
      <c r="B2" s="329"/>
      <c r="C2" s="329"/>
      <c r="D2" s="329"/>
      <c r="E2" s="329"/>
      <c r="F2" s="329"/>
      <c r="G2" s="329"/>
      <c r="H2" s="329"/>
      <c r="I2" s="329"/>
      <c r="J2" s="329"/>
      <c r="K2" s="329"/>
      <c r="L2" s="329"/>
      <c r="M2" s="329"/>
      <c r="N2" s="329"/>
      <c r="O2" s="329"/>
      <c r="P2" s="329"/>
      <c r="Q2" s="329"/>
      <c r="R2" s="329"/>
      <c r="S2" s="329"/>
    </row>
    <row r="3" spans="1:19" ht="22.5" customHeight="1">
      <c r="A3" s="4"/>
      <c r="B3" s="330"/>
      <c r="C3" s="329"/>
      <c r="D3" s="329"/>
      <c r="E3" s="4"/>
      <c r="F3" s="4"/>
      <c r="G3" s="4"/>
      <c r="H3" s="4"/>
      <c r="I3" s="4"/>
      <c r="J3" s="4"/>
      <c r="K3" s="4"/>
      <c r="M3" s="20"/>
      <c r="N3" s="331"/>
      <c r="O3" s="329"/>
      <c r="P3" s="329"/>
      <c r="Q3" s="332"/>
      <c r="R3" s="329"/>
      <c r="S3" s="52"/>
    </row>
    <row r="4" spans="1:19" ht="22.5" customHeight="1">
      <c r="A4" s="354"/>
      <c r="B4" s="329"/>
      <c r="C4" s="329"/>
      <c r="D4" s="329"/>
      <c r="E4" s="329"/>
      <c r="F4" s="329"/>
      <c r="G4" s="329"/>
      <c r="H4" s="329"/>
      <c r="I4" s="329"/>
      <c r="J4" s="329"/>
      <c r="K4" s="329"/>
      <c r="L4" s="329"/>
      <c r="M4" s="329"/>
      <c r="N4" s="329"/>
      <c r="O4" s="329"/>
      <c r="P4" s="329"/>
      <c r="Q4" s="329"/>
      <c r="R4" s="329"/>
      <c r="S4" s="329"/>
    </row>
    <row r="5" spans="1:19" ht="13.5" customHeight="1">
      <c r="A5" s="333"/>
      <c r="B5" s="334"/>
      <c r="C5" s="334"/>
      <c r="D5" s="334"/>
      <c r="E5" s="334"/>
      <c r="F5" s="334"/>
      <c r="G5" s="334"/>
      <c r="H5" s="334"/>
      <c r="I5" s="334"/>
      <c r="J5" s="334"/>
      <c r="K5" s="334"/>
      <c r="L5" s="334"/>
      <c r="M5" s="334"/>
      <c r="N5" s="334"/>
      <c r="O5" s="334"/>
      <c r="P5" s="334"/>
      <c r="Q5" s="334"/>
      <c r="R5" s="334"/>
      <c r="S5" s="334"/>
    </row>
    <row r="6" spans="1:19" ht="21.75" customHeight="1">
      <c r="A6" s="23"/>
      <c r="B6" s="409"/>
      <c r="C6" s="329"/>
      <c r="D6" s="409"/>
      <c r="E6" s="329"/>
      <c r="F6" s="409"/>
      <c r="G6" s="329"/>
      <c r="H6" s="5"/>
      <c r="I6" s="5"/>
      <c r="J6" s="5"/>
      <c r="K6" s="23"/>
      <c r="L6" s="23"/>
      <c r="M6" s="23"/>
      <c r="N6" s="23"/>
      <c r="O6" s="23"/>
      <c r="P6" s="23"/>
      <c r="Q6" s="23"/>
      <c r="R6" s="4"/>
      <c r="S6" s="52"/>
    </row>
    <row r="7" spans="1:19" ht="11.25" customHeight="1">
      <c r="A7" s="3"/>
      <c r="B7" s="53" t="s">
        <v>0</v>
      </c>
      <c r="C7" s="54"/>
      <c r="D7" s="54"/>
      <c r="E7" s="54"/>
      <c r="F7" s="54"/>
      <c r="G7" s="54"/>
      <c r="H7" s="54"/>
      <c r="I7" s="54"/>
      <c r="J7" s="54"/>
      <c r="K7" s="54"/>
      <c r="L7" s="54"/>
      <c r="M7" s="54"/>
      <c r="N7" s="54"/>
      <c r="O7" s="23"/>
      <c r="P7" s="55"/>
      <c r="Q7" s="23"/>
      <c r="R7" s="4"/>
      <c r="S7" s="52"/>
    </row>
    <row r="8" spans="1:19" ht="25.5" customHeight="1">
      <c r="A8" s="3"/>
      <c r="B8" s="410" t="s">
        <v>47</v>
      </c>
      <c r="C8" s="411"/>
      <c r="D8" s="411"/>
      <c r="E8" s="411"/>
      <c r="F8" s="411"/>
      <c r="G8" s="411"/>
      <c r="H8" s="411"/>
      <c r="I8" s="411"/>
      <c r="J8" s="411"/>
      <c r="K8" s="411"/>
      <c r="L8" s="411"/>
      <c r="M8" s="411"/>
      <c r="N8" s="412"/>
      <c r="O8" s="23"/>
      <c r="P8" s="55"/>
      <c r="Q8" s="23"/>
      <c r="R8" s="4"/>
      <c r="S8" s="52"/>
    </row>
    <row r="9" spans="1:19">
      <c r="A9" s="23"/>
      <c r="B9" s="413"/>
      <c r="C9" s="329"/>
      <c r="D9" s="329"/>
      <c r="E9" s="329"/>
      <c r="F9" s="329"/>
      <c r="G9" s="329"/>
      <c r="H9" s="329"/>
      <c r="I9" s="329"/>
      <c r="J9" s="329"/>
      <c r="K9" s="329"/>
      <c r="L9" s="329"/>
      <c r="M9" s="329"/>
      <c r="N9" s="414"/>
      <c r="O9" s="23"/>
      <c r="P9" s="23"/>
      <c r="Q9" s="23"/>
      <c r="R9" s="4"/>
      <c r="S9" s="52"/>
    </row>
    <row r="10" spans="1:19">
      <c r="A10" s="23"/>
      <c r="B10" s="415"/>
      <c r="C10" s="416"/>
      <c r="D10" s="416"/>
      <c r="E10" s="416"/>
      <c r="F10" s="416"/>
      <c r="G10" s="416"/>
      <c r="H10" s="416"/>
      <c r="I10" s="416"/>
      <c r="J10" s="416"/>
      <c r="K10" s="416"/>
      <c r="L10" s="416"/>
      <c r="M10" s="416"/>
      <c r="N10" s="417"/>
      <c r="O10" s="23"/>
      <c r="P10" s="23"/>
      <c r="Q10" s="23"/>
      <c r="R10" s="4"/>
      <c r="S10" s="52"/>
    </row>
    <row r="11" spans="1:19" ht="42.75" customHeight="1">
      <c r="A11" s="23"/>
      <c r="B11" s="338" t="s">
        <v>48</v>
      </c>
      <c r="C11" s="329"/>
      <c r="D11" s="329"/>
      <c r="E11" s="329"/>
      <c r="F11" s="329"/>
      <c r="G11" s="329"/>
      <c r="H11" s="329"/>
      <c r="I11" s="329"/>
      <c r="J11" s="329"/>
      <c r="K11" s="23"/>
      <c r="L11" s="23"/>
      <c r="M11" s="23"/>
      <c r="N11" s="23"/>
      <c r="O11" s="23"/>
      <c r="P11" s="23"/>
      <c r="Q11" s="23"/>
      <c r="R11" s="4"/>
      <c r="S11" s="52"/>
    </row>
    <row r="12" spans="1:19" ht="21" customHeight="1">
      <c r="A12" s="23"/>
      <c r="B12" s="339" t="s">
        <v>24</v>
      </c>
      <c r="C12" s="329"/>
      <c r="D12" s="329"/>
      <c r="E12" s="329"/>
      <c r="F12" s="329"/>
      <c r="G12" s="329"/>
      <c r="H12" s="329"/>
      <c r="I12" s="329"/>
      <c r="J12" s="329"/>
      <c r="K12" s="23"/>
      <c r="L12" s="23"/>
      <c r="M12" s="23"/>
      <c r="N12" s="23"/>
      <c r="O12" s="23"/>
      <c r="P12" s="23"/>
      <c r="Q12" s="23"/>
      <c r="R12" s="4"/>
      <c r="S12" s="52"/>
    </row>
    <row r="13" spans="1:19" ht="18.75" customHeight="1">
      <c r="A13" s="52"/>
      <c r="B13" s="56" t="s">
        <v>49</v>
      </c>
      <c r="C13" s="56" t="s">
        <v>35</v>
      </c>
      <c r="D13" s="57" t="s">
        <v>50</v>
      </c>
      <c r="E13" s="58" t="s">
        <v>51</v>
      </c>
      <c r="F13" s="56" t="s">
        <v>52</v>
      </c>
      <c r="G13" s="56" t="s">
        <v>53</v>
      </c>
      <c r="H13" s="56" t="s">
        <v>54</v>
      </c>
      <c r="I13" s="56" t="s">
        <v>55</v>
      </c>
      <c r="J13" s="56" t="s">
        <v>56</v>
      </c>
      <c r="K13" s="56" t="s">
        <v>57</v>
      </c>
      <c r="L13" s="57" t="s">
        <v>58</v>
      </c>
      <c r="M13" s="57" t="s">
        <v>59</v>
      </c>
      <c r="N13" s="57" t="s">
        <v>60</v>
      </c>
      <c r="O13" s="57" t="s">
        <v>61</v>
      </c>
      <c r="P13" s="57" t="s">
        <v>62</v>
      </c>
      <c r="Q13" s="56"/>
      <c r="R13" s="56" t="s">
        <v>63</v>
      </c>
      <c r="S13" s="52"/>
    </row>
    <row r="14" spans="1:19" ht="36">
      <c r="A14" s="52"/>
      <c r="B14" s="418" t="s">
        <v>64</v>
      </c>
      <c r="C14" s="408" t="s">
        <v>65</v>
      </c>
      <c r="D14" s="59" t="s">
        <v>66</v>
      </c>
      <c r="E14" s="60"/>
      <c r="F14" s="60" t="s">
        <v>450</v>
      </c>
      <c r="G14" s="60"/>
      <c r="H14" s="60"/>
      <c r="I14" s="60" t="s">
        <v>449</v>
      </c>
      <c r="J14" s="60"/>
      <c r="K14" s="60" t="s">
        <v>448</v>
      </c>
      <c r="L14" s="61" t="s">
        <v>67</v>
      </c>
      <c r="M14" s="61" t="s">
        <v>68</v>
      </c>
      <c r="N14" s="61" t="s">
        <v>69</v>
      </c>
      <c r="O14" s="61" t="s">
        <v>70</v>
      </c>
      <c r="P14" s="61" t="s">
        <v>71</v>
      </c>
      <c r="Q14" s="61"/>
      <c r="R14" s="62"/>
      <c r="S14" s="52"/>
    </row>
    <row r="15" spans="1:19" ht="13.2">
      <c r="A15" s="52"/>
      <c r="B15" s="367"/>
      <c r="C15" s="406"/>
      <c r="D15" s="63" t="s">
        <v>37</v>
      </c>
      <c r="E15" s="64"/>
      <c r="F15" s="65"/>
      <c r="G15" s="65"/>
      <c r="H15" s="65"/>
      <c r="I15" s="65"/>
      <c r="J15" s="65"/>
      <c r="K15" s="66"/>
      <c r="L15" s="66"/>
      <c r="M15" s="66"/>
      <c r="N15" s="66"/>
      <c r="O15" s="66"/>
      <c r="P15" s="66"/>
      <c r="Q15" s="67"/>
      <c r="R15" s="68" t="str">
        <f>IF(SUM(E15:Q15)=0,"",SUM(E15:Q15))</f>
        <v/>
      </c>
      <c r="S15" s="52"/>
    </row>
    <row r="16" spans="1:19" ht="36">
      <c r="A16" s="52"/>
      <c r="B16" s="367"/>
      <c r="C16" s="405" t="s">
        <v>72</v>
      </c>
      <c r="D16" s="69" t="s">
        <v>66</v>
      </c>
      <c r="E16" s="60"/>
      <c r="F16" s="60" t="s">
        <v>450</v>
      </c>
      <c r="G16" s="60"/>
      <c r="H16" s="60"/>
      <c r="I16" s="60"/>
      <c r="J16" s="60"/>
      <c r="K16" s="60" t="s">
        <v>448</v>
      </c>
      <c r="L16" s="61" t="s">
        <v>68</v>
      </c>
      <c r="M16" s="61" t="s">
        <v>68</v>
      </c>
      <c r="N16" s="61" t="s">
        <v>73</v>
      </c>
      <c r="O16" s="61" t="s">
        <v>70</v>
      </c>
      <c r="P16" s="61" t="s">
        <v>71</v>
      </c>
      <c r="Q16" s="70"/>
      <c r="R16" s="68"/>
      <c r="S16" s="52"/>
    </row>
    <row r="17" spans="1:19" ht="13.2">
      <c r="A17" s="52"/>
      <c r="B17" s="367"/>
      <c r="C17" s="406"/>
      <c r="D17" s="63" t="s">
        <v>37</v>
      </c>
      <c r="E17" s="71"/>
      <c r="F17" s="65"/>
      <c r="G17" s="65"/>
      <c r="H17" s="65"/>
      <c r="I17" s="65"/>
      <c r="J17" s="65"/>
      <c r="K17" s="65"/>
      <c r="L17" s="66"/>
      <c r="M17" s="66"/>
      <c r="N17" s="66"/>
      <c r="O17" s="66"/>
      <c r="P17" s="66"/>
      <c r="Q17" s="72"/>
      <c r="R17" s="68" t="str">
        <f>IF(SUM(E17:Q17)=0,"",SUM(E17:Q17))</f>
        <v/>
      </c>
      <c r="S17" s="52"/>
    </row>
    <row r="18" spans="1:19" ht="36">
      <c r="A18" s="52"/>
      <c r="B18" s="367"/>
      <c r="C18" s="405" t="s">
        <v>74</v>
      </c>
      <c r="D18" s="69" t="s">
        <v>66</v>
      </c>
      <c r="E18" s="60"/>
      <c r="F18" s="60"/>
      <c r="G18" s="60" t="s">
        <v>451</v>
      </c>
      <c r="H18" s="60"/>
      <c r="I18" s="60" t="s">
        <v>452</v>
      </c>
      <c r="J18" s="60"/>
      <c r="K18" s="60" t="s">
        <v>448</v>
      </c>
      <c r="L18" s="61" t="s">
        <v>68</v>
      </c>
      <c r="M18" s="61" t="s">
        <v>68</v>
      </c>
      <c r="N18" s="61" t="s">
        <v>75</v>
      </c>
      <c r="O18" s="61" t="s">
        <v>70</v>
      </c>
      <c r="P18" s="61" t="s">
        <v>71</v>
      </c>
      <c r="Q18" s="70"/>
      <c r="R18" s="68"/>
      <c r="S18" s="52"/>
    </row>
    <row r="19" spans="1:19" ht="13.2">
      <c r="A19" s="52"/>
      <c r="B19" s="367"/>
      <c r="C19" s="406"/>
      <c r="D19" s="63" t="s">
        <v>37</v>
      </c>
      <c r="E19" s="71"/>
      <c r="F19" s="65"/>
      <c r="G19" s="65"/>
      <c r="H19" s="65"/>
      <c r="I19" s="65"/>
      <c r="J19" s="65"/>
      <c r="K19" s="65"/>
      <c r="L19" s="66"/>
      <c r="M19" s="66"/>
      <c r="N19" s="66"/>
      <c r="O19" s="66"/>
      <c r="P19" s="66"/>
      <c r="Q19" s="72"/>
      <c r="R19" s="68" t="str">
        <f>IF(SUM(E19:Q19)=0,"",SUM(E19:Q19))</f>
        <v/>
      </c>
      <c r="S19" s="52"/>
    </row>
    <row r="20" spans="1:19" ht="36">
      <c r="A20" s="52"/>
      <c r="B20" s="367"/>
      <c r="C20" s="405" t="s">
        <v>76</v>
      </c>
      <c r="D20" s="69" t="s">
        <v>66</v>
      </c>
      <c r="E20" s="60"/>
      <c r="F20" s="60"/>
      <c r="G20" s="60"/>
      <c r="H20" s="60"/>
      <c r="I20" s="60"/>
      <c r="J20" s="60"/>
      <c r="K20" s="60" t="s">
        <v>448</v>
      </c>
      <c r="L20" s="61" t="s">
        <v>68</v>
      </c>
      <c r="M20" s="61" t="s">
        <v>68</v>
      </c>
      <c r="N20" s="61" t="s">
        <v>75</v>
      </c>
      <c r="O20" s="61" t="s">
        <v>70</v>
      </c>
      <c r="P20" s="61" t="s">
        <v>71</v>
      </c>
      <c r="Q20" s="70"/>
      <c r="R20" s="68"/>
      <c r="S20" s="52"/>
    </row>
    <row r="21" spans="1:19" ht="13.2">
      <c r="A21" s="52"/>
      <c r="B21" s="368"/>
      <c r="C21" s="406"/>
      <c r="D21" s="63" t="s">
        <v>37</v>
      </c>
      <c r="E21" s="71"/>
      <c r="F21" s="65"/>
      <c r="G21" s="65"/>
      <c r="H21" s="65"/>
      <c r="I21" s="65"/>
      <c r="J21" s="65"/>
      <c r="K21" s="65"/>
      <c r="L21" s="66"/>
      <c r="M21" s="66"/>
      <c r="N21" s="66"/>
      <c r="O21" s="66"/>
      <c r="P21" s="66"/>
      <c r="Q21" s="72"/>
      <c r="R21" s="68" t="str">
        <f>IF(SUM(E21:Q21)=0,"",SUM(E21:Q21))</f>
        <v/>
      </c>
      <c r="S21" s="52"/>
    </row>
    <row r="22" spans="1:19" ht="13.2">
      <c r="A22" s="52"/>
      <c r="B22" s="407" t="s">
        <v>77</v>
      </c>
      <c r="C22" s="356"/>
      <c r="D22" s="396"/>
      <c r="E22" s="73" t="str">
        <f t="shared" ref="E22:R22" si="0">IF(SUM(E15,E17,E19,E21)=0,"",SUM(E15,E17,E19,E21))</f>
        <v/>
      </c>
      <c r="F22" s="74" t="str">
        <f t="shared" si="0"/>
        <v/>
      </c>
      <c r="G22" s="74" t="str">
        <f t="shared" si="0"/>
        <v/>
      </c>
      <c r="H22" s="74" t="str">
        <f t="shared" si="0"/>
        <v/>
      </c>
      <c r="I22" s="74" t="str">
        <f t="shared" si="0"/>
        <v/>
      </c>
      <c r="J22" s="74" t="str">
        <f t="shared" si="0"/>
        <v/>
      </c>
      <c r="K22" s="74" t="str">
        <f t="shared" si="0"/>
        <v/>
      </c>
      <c r="L22" s="74" t="str">
        <f t="shared" si="0"/>
        <v/>
      </c>
      <c r="M22" s="74" t="str">
        <f t="shared" si="0"/>
        <v/>
      </c>
      <c r="N22" s="74" t="str">
        <f t="shared" si="0"/>
        <v/>
      </c>
      <c r="O22" s="74" t="str">
        <f t="shared" si="0"/>
        <v/>
      </c>
      <c r="P22" s="74" t="str">
        <f t="shared" si="0"/>
        <v/>
      </c>
      <c r="Q22" s="74" t="str">
        <f t="shared" si="0"/>
        <v/>
      </c>
      <c r="R22" s="75" t="str">
        <f t="shared" si="0"/>
        <v/>
      </c>
      <c r="S22" s="52"/>
    </row>
    <row r="23" spans="1:19" ht="36">
      <c r="A23" s="52"/>
      <c r="B23" s="419" t="s">
        <v>78</v>
      </c>
      <c r="C23" s="405" t="s">
        <v>65</v>
      </c>
      <c r="D23" s="69" t="s">
        <v>66</v>
      </c>
      <c r="E23" s="60" t="s">
        <v>447</v>
      </c>
      <c r="F23" s="60" t="s">
        <v>447</v>
      </c>
      <c r="G23" s="60" t="s">
        <v>447</v>
      </c>
      <c r="H23" s="60" t="s">
        <v>447</v>
      </c>
      <c r="I23" s="60" t="s">
        <v>447</v>
      </c>
      <c r="J23" s="60" t="s">
        <v>447</v>
      </c>
      <c r="K23" s="60" t="s">
        <v>447</v>
      </c>
      <c r="L23" s="61" t="s">
        <v>68</v>
      </c>
      <c r="M23" s="61" t="s">
        <v>79</v>
      </c>
      <c r="N23" s="61" t="s">
        <v>80</v>
      </c>
      <c r="O23" s="61" t="s">
        <v>81</v>
      </c>
      <c r="P23" s="61" t="s">
        <v>82</v>
      </c>
      <c r="Q23" s="70"/>
      <c r="R23" s="76"/>
      <c r="S23" s="52"/>
    </row>
    <row r="24" spans="1:19" ht="13.2">
      <c r="A24" s="52"/>
      <c r="B24" s="367"/>
      <c r="C24" s="406"/>
      <c r="D24" s="63" t="s">
        <v>37</v>
      </c>
      <c r="E24" s="71"/>
      <c r="F24" s="66"/>
      <c r="G24" s="66"/>
      <c r="H24" s="66"/>
      <c r="I24" s="66"/>
      <c r="J24" s="66"/>
      <c r="K24" s="66"/>
      <c r="L24" s="66"/>
      <c r="M24" s="66"/>
      <c r="N24" s="66"/>
      <c r="O24" s="66"/>
      <c r="P24" s="66"/>
      <c r="Q24" s="72"/>
      <c r="R24" s="68" t="str">
        <f>IF(SUM(E24:Q24)=0,"",SUM(E24:Q24))</f>
        <v/>
      </c>
      <c r="S24" s="52"/>
    </row>
    <row r="25" spans="1:19" ht="36">
      <c r="A25" s="52"/>
      <c r="B25" s="367"/>
      <c r="C25" s="405" t="s">
        <v>72</v>
      </c>
      <c r="D25" s="69" t="s">
        <v>66</v>
      </c>
      <c r="E25" s="60" t="s">
        <v>447</v>
      </c>
      <c r="F25" s="60" t="s">
        <v>447</v>
      </c>
      <c r="G25" s="60" t="s">
        <v>447</v>
      </c>
      <c r="H25" s="60" t="s">
        <v>447</v>
      </c>
      <c r="I25" s="60" t="s">
        <v>447</v>
      </c>
      <c r="J25" s="60" t="s">
        <v>447</v>
      </c>
      <c r="K25" s="60" t="s">
        <v>447</v>
      </c>
      <c r="L25" s="61" t="s">
        <v>68</v>
      </c>
      <c r="M25" s="61" t="s">
        <v>71</v>
      </c>
      <c r="N25" s="61" t="s">
        <v>71</v>
      </c>
      <c r="O25" s="61" t="s">
        <v>71</v>
      </c>
      <c r="P25" s="61" t="s">
        <v>71</v>
      </c>
      <c r="Q25" s="70"/>
      <c r="R25" s="68"/>
      <c r="S25" s="52"/>
    </row>
    <row r="26" spans="1:19" ht="13.2">
      <c r="A26" s="52"/>
      <c r="B26" s="367"/>
      <c r="C26" s="406"/>
      <c r="D26" s="63" t="s">
        <v>37</v>
      </c>
      <c r="E26" s="71"/>
      <c r="F26" s="66"/>
      <c r="G26" s="66"/>
      <c r="H26" s="66"/>
      <c r="I26" s="66"/>
      <c r="J26" s="66"/>
      <c r="K26" s="66"/>
      <c r="L26" s="66"/>
      <c r="M26" s="66"/>
      <c r="N26" s="66"/>
      <c r="O26" s="66"/>
      <c r="P26" s="66"/>
      <c r="Q26" s="72"/>
      <c r="R26" s="68" t="str">
        <f>IF(SUM(E26:Q26)=0,"",SUM(E26:Q26))</f>
        <v/>
      </c>
      <c r="S26" s="52"/>
    </row>
    <row r="27" spans="1:19" ht="36">
      <c r="A27" s="52"/>
      <c r="B27" s="367"/>
      <c r="C27" s="405" t="s">
        <v>74</v>
      </c>
      <c r="D27" s="69" t="s">
        <v>66</v>
      </c>
      <c r="E27" s="60" t="s">
        <v>447</v>
      </c>
      <c r="F27" s="60" t="s">
        <v>447</v>
      </c>
      <c r="G27" s="60" t="s">
        <v>447</v>
      </c>
      <c r="H27" s="60" t="s">
        <v>447</v>
      </c>
      <c r="I27" s="60" t="s">
        <v>447</v>
      </c>
      <c r="J27" s="60" t="s">
        <v>447</v>
      </c>
      <c r="K27" s="60" t="s">
        <v>447</v>
      </c>
      <c r="L27" s="61" t="s">
        <v>68</v>
      </c>
      <c r="M27" s="61" t="s">
        <v>71</v>
      </c>
      <c r="N27" s="61" t="s">
        <v>71</v>
      </c>
      <c r="O27" s="61" t="s">
        <v>71</v>
      </c>
      <c r="P27" s="61" t="s">
        <v>453</v>
      </c>
      <c r="Q27" s="70"/>
      <c r="R27" s="68"/>
      <c r="S27" s="52"/>
    </row>
    <row r="28" spans="1:19" ht="13.2">
      <c r="A28" s="52"/>
      <c r="B28" s="367"/>
      <c r="C28" s="406"/>
      <c r="D28" s="63" t="s">
        <v>37</v>
      </c>
      <c r="E28" s="71"/>
      <c r="F28" s="66"/>
      <c r="G28" s="66"/>
      <c r="H28" s="66"/>
      <c r="I28" s="66"/>
      <c r="J28" s="66"/>
      <c r="K28" s="66"/>
      <c r="L28" s="66"/>
      <c r="M28" s="66"/>
      <c r="N28" s="66"/>
      <c r="O28" s="66"/>
      <c r="P28" s="66"/>
      <c r="Q28" s="72"/>
      <c r="R28" s="68" t="str">
        <f>IF(SUM(E28:Q28)=0,"",SUM(E28:Q28))</f>
        <v/>
      </c>
      <c r="S28" s="52"/>
    </row>
    <row r="29" spans="1:19" ht="36">
      <c r="A29" s="52"/>
      <c r="B29" s="367"/>
      <c r="C29" s="405" t="s">
        <v>76</v>
      </c>
      <c r="D29" s="69" t="s">
        <v>66</v>
      </c>
      <c r="E29" s="60" t="s">
        <v>447</v>
      </c>
      <c r="F29" s="60" t="s">
        <v>447</v>
      </c>
      <c r="G29" s="60" t="s">
        <v>447</v>
      </c>
      <c r="H29" s="60" t="s">
        <v>447</v>
      </c>
      <c r="I29" s="60" t="s">
        <v>447</v>
      </c>
      <c r="J29" s="60" t="s">
        <v>447</v>
      </c>
      <c r="K29" s="60" t="s">
        <v>447</v>
      </c>
      <c r="L29" s="61" t="s">
        <v>68</v>
      </c>
      <c r="M29" s="61" t="s">
        <v>71</v>
      </c>
      <c r="N29" s="61" t="s">
        <v>71</v>
      </c>
      <c r="O29" s="61" t="s">
        <v>71</v>
      </c>
      <c r="P29" s="61" t="s">
        <v>71</v>
      </c>
      <c r="Q29" s="70"/>
      <c r="R29" s="68"/>
      <c r="S29" s="52"/>
    </row>
    <row r="30" spans="1:19" ht="13.2">
      <c r="A30" s="52"/>
      <c r="B30" s="368"/>
      <c r="C30" s="406"/>
      <c r="D30" s="63" t="s">
        <v>37</v>
      </c>
      <c r="E30" s="71"/>
      <c r="F30" s="66"/>
      <c r="G30" s="66"/>
      <c r="H30" s="66"/>
      <c r="I30" s="66"/>
      <c r="J30" s="66"/>
      <c r="K30" s="66"/>
      <c r="L30" s="66"/>
      <c r="M30" s="66"/>
      <c r="N30" s="66"/>
      <c r="O30" s="66"/>
      <c r="P30" s="66"/>
      <c r="Q30" s="72"/>
      <c r="R30" s="68" t="str">
        <f>IF(SUM(E30:Q30)=0,"",SUM(E30:Q30))</f>
        <v/>
      </c>
      <c r="S30" s="52"/>
    </row>
    <row r="31" spans="1:19" ht="13.2">
      <c r="A31" s="52"/>
      <c r="B31" s="407" t="s">
        <v>83</v>
      </c>
      <c r="C31" s="356"/>
      <c r="D31" s="396"/>
      <c r="E31" s="73" t="str">
        <f t="shared" ref="E31:R31" si="1">IF(SUM(E24,E26,E28,E30)=0,"",SUM(E24,E26,E28,E30))</f>
        <v/>
      </c>
      <c r="F31" s="74" t="str">
        <f t="shared" si="1"/>
        <v/>
      </c>
      <c r="G31" s="74" t="str">
        <f t="shared" si="1"/>
        <v/>
      </c>
      <c r="H31" s="74" t="str">
        <f t="shared" si="1"/>
        <v/>
      </c>
      <c r="I31" s="74" t="str">
        <f t="shared" si="1"/>
        <v/>
      </c>
      <c r="J31" s="74" t="str">
        <f t="shared" si="1"/>
        <v/>
      </c>
      <c r="K31" s="74" t="str">
        <f t="shared" si="1"/>
        <v/>
      </c>
      <c r="L31" s="74" t="str">
        <f t="shared" si="1"/>
        <v/>
      </c>
      <c r="M31" s="74" t="str">
        <f t="shared" si="1"/>
        <v/>
      </c>
      <c r="N31" s="74" t="str">
        <f t="shared" si="1"/>
        <v/>
      </c>
      <c r="O31" s="74" t="str">
        <f t="shared" si="1"/>
        <v/>
      </c>
      <c r="P31" s="74" t="str">
        <f t="shared" si="1"/>
        <v/>
      </c>
      <c r="Q31" s="74" t="str">
        <f t="shared" si="1"/>
        <v/>
      </c>
      <c r="R31" s="75" t="str">
        <f t="shared" si="1"/>
        <v/>
      </c>
      <c r="S31" s="52"/>
    </row>
    <row r="32" spans="1:19" ht="36">
      <c r="A32" s="52"/>
      <c r="B32" s="419" t="s">
        <v>84</v>
      </c>
      <c r="C32" s="405" t="s">
        <v>65</v>
      </c>
      <c r="D32" s="69" t="s">
        <v>66</v>
      </c>
      <c r="E32" s="60" t="s">
        <v>447</v>
      </c>
      <c r="F32" s="60" t="s">
        <v>447</v>
      </c>
      <c r="G32" s="60" t="s">
        <v>447</v>
      </c>
      <c r="H32" s="60" t="s">
        <v>447</v>
      </c>
      <c r="I32" s="60" t="s">
        <v>447</v>
      </c>
      <c r="J32" s="60" t="s">
        <v>447</v>
      </c>
      <c r="K32" s="60" t="s">
        <v>447</v>
      </c>
      <c r="L32" s="61" t="s">
        <v>68</v>
      </c>
      <c r="M32" s="77" t="s">
        <v>85</v>
      </c>
      <c r="N32" s="77" t="s">
        <v>86</v>
      </c>
      <c r="O32" s="77" t="s">
        <v>87</v>
      </c>
      <c r="P32" s="77" t="s">
        <v>88</v>
      </c>
      <c r="Q32" s="70"/>
      <c r="R32" s="76"/>
      <c r="S32" s="52"/>
    </row>
    <row r="33" spans="1:19" ht="13.2">
      <c r="A33" s="52"/>
      <c r="B33" s="367"/>
      <c r="C33" s="406"/>
      <c r="D33" s="63" t="s">
        <v>37</v>
      </c>
      <c r="E33" s="71"/>
      <c r="F33" s="66"/>
      <c r="G33" s="66"/>
      <c r="H33" s="66"/>
      <c r="I33" s="66"/>
      <c r="J33" s="66"/>
      <c r="K33" s="66"/>
      <c r="L33" s="66"/>
      <c r="M33" s="66"/>
      <c r="N33" s="66"/>
      <c r="O33" s="66"/>
      <c r="P33" s="66"/>
      <c r="Q33" s="72"/>
      <c r="R33" s="68" t="str">
        <f>IF(SUM(E33:Q33)=0,"",SUM(E33:Q33))</f>
        <v/>
      </c>
      <c r="S33" s="52"/>
    </row>
    <row r="34" spans="1:19" ht="36">
      <c r="A34" s="52"/>
      <c r="B34" s="367"/>
      <c r="C34" s="405" t="s">
        <v>72</v>
      </c>
      <c r="D34" s="69" t="s">
        <v>66</v>
      </c>
      <c r="E34" s="60" t="s">
        <v>447</v>
      </c>
      <c r="F34" s="60" t="s">
        <v>447</v>
      </c>
      <c r="G34" s="60" t="s">
        <v>447</v>
      </c>
      <c r="H34" s="60" t="s">
        <v>447</v>
      </c>
      <c r="I34" s="60" t="s">
        <v>447</v>
      </c>
      <c r="J34" s="60" t="s">
        <v>447</v>
      </c>
      <c r="K34" s="60" t="s">
        <v>447</v>
      </c>
      <c r="L34" s="61" t="s">
        <v>68</v>
      </c>
      <c r="M34" s="61" t="s">
        <v>71</v>
      </c>
      <c r="N34" s="61" t="s">
        <v>71</v>
      </c>
      <c r="O34" s="61" t="s">
        <v>71</v>
      </c>
      <c r="P34" s="61" t="s">
        <v>71</v>
      </c>
      <c r="Q34" s="70"/>
      <c r="R34" s="68"/>
      <c r="S34" s="52"/>
    </row>
    <row r="35" spans="1:19" ht="13.2">
      <c r="A35" s="52"/>
      <c r="B35" s="367"/>
      <c r="C35" s="406"/>
      <c r="D35" s="63" t="s">
        <v>37</v>
      </c>
      <c r="E35" s="71"/>
      <c r="F35" s="66"/>
      <c r="G35" s="66"/>
      <c r="H35" s="66"/>
      <c r="I35" s="66"/>
      <c r="J35" s="66"/>
      <c r="K35" s="66"/>
      <c r="L35" s="66"/>
      <c r="M35" s="66"/>
      <c r="N35" s="66"/>
      <c r="O35" s="66"/>
      <c r="P35" s="66"/>
      <c r="Q35" s="72"/>
      <c r="R35" s="68" t="str">
        <f>IF(SUM(E35:Q35)=0,"",SUM(E35:Q35))</f>
        <v/>
      </c>
      <c r="S35" s="52"/>
    </row>
    <row r="36" spans="1:19" ht="36">
      <c r="A36" s="52"/>
      <c r="B36" s="367"/>
      <c r="C36" s="405" t="s">
        <v>74</v>
      </c>
      <c r="D36" s="69" t="s">
        <v>66</v>
      </c>
      <c r="E36" s="60" t="s">
        <v>447</v>
      </c>
      <c r="F36" s="60" t="s">
        <v>447</v>
      </c>
      <c r="G36" s="60" t="s">
        <v>447</v>
      </c>
      <c r="H36" s="60" t="s">
        <v>447</v>
      </c>
      <c r="I36" s="60" t="s">
        <v>447</v>
      </c>
      <c r="J36" s="60" t="s">
        <v>447</v>
      </c>
      <c r="K36" s="60" t="s">
        <v>447</v>
      </c>
      <c r="L36" s="61" t="s">
        <v>68</v>
      </c>
      <c r="M36" s="61" t="s">
        <v>71</v>
      </c>
      <c r="N36" s="61" t="s">
        <v>71</v>
      </c>
      <c r="O36" s="61" t="s">
        <v>71</v>
      </c>
      <c r="P36" s="61" t="s">
        <v>71</v>
      </c>
      <c r="Q36" s="70"/>
      <c r="R36" s="68"/>
      <c r="S36" s="52"/>
    </row>
    <row r="37" spans="1:19" ht="13.2">
      <c r="A37" s="52"/>
      <c r="B37" s="367"/>
      <c r="C37" s="406"/>
      <c r="D37" s="63" t="s">
        <v>37</v>
      </c>
      <c r="E37" s="71"/>
      <c r="F37" s="66"/>
      <c r="G37" s="66"/>
      <c r="H37" s="66"/>
      <c r="I37" s="66"/>
      <c r="J37" s="66"/>
      <c r="K37" s="66"/>
      <c r="L37" s="66"/>
      <c r="M37" s="66"/>
      <c r="N37" s="66"/>
      <c r="O37" s="66"/>
      <c r="P37" s="66"/>
      <c r="Q37" s="72"/>
      <c r="R37" s="68" t="str">
        <f>IF(SUM(E37:Q37)=0,"",SUM(E37:Q37))</f>
        <v/>
      </c>
      <c r="S37" s="52"/>
    </row>
    <row r="38" spans="1:19" ht="36">
      <c r="A38" s="52"/>
      <c r="B38" s="367"/>
      <c r="C38" s="405" t="s">
        <v>76</v>
      </c>
      <c r="D38" s="69" t="s">
        <v>66</v>
      </c>
      <c r="E38" s="60" t="s">
        <v>447</v>
      </c>
      <c r="F38" s="60" t="s">
        <v>447</v>
      </c>
      <c r="G38" s="60" t="s">
        <v>447</v>
      </c>
      <c r="H38" s="60" t="s">
        <v>447</v>
      </c>
      <c r="I38" s="60" t="s">
        <v>447</v>
      </c>
      <c r="J38" s="60" t="s">
        <v>447</v>
      </c>
      <c r="K38" s="60" t="s">
        <v>447</v>
      </c>
      <c r="L38" s="61" t="s">
        <v>68</v>
      </c>
      <c r="M38" s="61" t="s">
        <v>71</v>
      </c>
      <c r="N38" s="61" t="s">
        <v>71</v>
      </c>
      <c r="O38" s="61" t="s">
        <v>71</v>
      </c>
      <c r="P38" s="61" t="s">
        <v>71</v>
      </c>
      <c r="Q38" s="70"/>
      <c r="R38" s="68"/>
      <c r="S38" s="52"/>
    </row>
    <row r="39" spans="1:19" ht="13.2">
      <c r="A39" s="52"/>
      <c r="B39" s="368"/>
      <c r="C39" s="406"/>
      <c r="D39" s="63" t="s">
        <v>37</v>
      </c>
      <c r="E39" s="71"/>
      <c r="F39" s="66"/>
      <c r="G39" s="66"/>
      <c r="H39" s="66"/>
      <c r="I39" s="66"/>
      <c r="J39" s="66"/>
      <c r="K39" s="66"/>
      <c r="L39" s="66"/>
      <c r="M39" s="66"/>
      <c r="N39" s="66"/>
      <c r="O39" s="66"/>
      <c r="P39" s="66"/>
      <c r="Q39" s="72"/>
      <c r="R39" s="68" t="str">
        <f>IF(SUM(E39:Q39)=0,"",SUM(E39:Q39))</f>
        <v/>
      </c>
      <c r="S39" s="52"/>
    </row>
    <row r="40" spans="1:19" ht="13.2">
      <c r="A40" s="52"/>
      <c r="B40" s="407" t="s">
        <v>89</v>
      </c>
      <c r="C40" s="356"/>
      <c r="D40" s="396"/>
      <c r="E40" s="73" t="str">
        <f t="shared" ref="E40:R40" si="2">IF(SUM(E33,E35,E37,E39)=0,"",SUM(E33,E35,E37,E39))</f>
        <v/>
      </c>
      <c r="F40" s="74" t="str">
        <f t="shared" si="2"/>
        <v/>
      </c>
      <c r="G40" s="74" t="str">
        <f t="shared" si="2"/>
        <v/>
      </c>
      <c r="H40" s="74" t="str">
        <f t="shared" si="2"/>
        <v/>
      </c>
      <c r="I40" s="74" t="str">
        <f t="shared" si="2"/>
        <v/>
      </c>
      <c r="J40" s="74" t="str">
        <f t="shared" si="2"/>
        <v/>
      </c>
      <c r="K40" s="74" t="str">
        <f t="shared" si="2"/>
        <v/>
      </c>
      <c r="L40" s="74" t="str">
        <f t="shared" si="2"/>
        <v/>
      </c>
      <c r="M40" s="74" t="str">
        <f t="shared" si="2"/>
        <v/>
      </c>
      <c r="N40" s="74" t="str">
        <f t="shared" si="2"/>
        <v/>
      </c>
      <c r="O40" s="74" t="str">
        <f t="shared" si="2"/>
        <v/>
      </c>
      <c r="P40" s="74" t="str">
        <f t="shared" si="2"/>
        <v/>
      </c>
      <c r="Q40" s="74" t="str">
        <f t="shared" si="2"/>
        <v/>
      </c>
      <c r="R40" s="75" t="str">
        <f t="shared" si="2"/>
        <v/>
      </c>
      <c r="S40" s="52"/>
    </row>
    <row r="41" spans="1:19" ht="36">
      <c r="A41" s="52"/>
      <c r="B41" s="419" t="s">
        <v>90</v>
      </c>
      <c r="C41" s="405" t="s">
        <v>65</v>
      </c>
      <c r="D41" s="69" t="s">
        <v>66</v>
      </c>
      <c r="E41" s="60" t="s">
        <v>447</v>
      </c>
      <c r="F41" s="60" t="s">
        <v>447</v>
      </c>
      <c r="G41" s="60" t="s">
        <v>447</v>
      </c>
      <c r="H41" s="60" t="s">
        <v>447</v>
      </c>
      <c r="I41" s="60" t="s">
        <v>447</v>
      </c>
      <c r="J41" s="60" t="s">
        <v>447</v>
      </c>
      <c r="K41" s="60" t="s">
        <v>447</v>
      </c>
      <c r="L41" s="61" t="s">
        <v>68</v>
      </c>
      <c r="M41" s="61" t="s">
        <v>91</v>
      </c>
      <c r="N41" s="61" t="s">
        <v>73</v>
      </c>
      <c r="O41" s="61" t="s">
        <v>92</v>
      </c>
      <c r="P41" s="61"/>
      <c r="Q41" s="70"/>
      <c r="R41" s="76"/>
      <c r="S41" s="52"/>
    </row>
    <row r="42" spans="1:19" ht="13.2">
      <c r="A42" s="52"/>
      <c r="B42" s="367"/>
      <c r="C42" s="406"/>
      <c r="D42" s="63" t="s">
        <v>37</v>
      </c>
      <c r="E42" s="71"/>
      <c r="F42" s="66"/>
      <c r="G42" s="66"/>
      <c r="H42" s="66"/>
      <c r="I42" s="66"/>
      <c r="J42" s="66"/>
      <c r="K42" s="66"/>
      <c r="L42" s="66"/>
      <c r="M42" s="66"/>
      <c r="N42" s="66"/>
      <c r="O42" s="66"/>
      <c r="P42" s="65"/>
      <c r="Q42" s="72"/>
      <c r="R42" s="68" t="str">
        <f>IF(SUM(E42:Q42)=0,"",SUM(E42:Q42))</f>
        <v/>
      </c>
      <c r="S42" s="52"/>
    </row>
    <row r="43" spans="1:19" ht="36">
      <c r="A43" s="52"/>
      <c r="B43" s="367"/>
      <c r="C43" s="405" t="s">
        <v>72</v>
      </c>
      <c r="D43" s="69" t="s">
        <v>66</v>
      </c>
      <c r="E43" s="60" t="s">
        <v>447</v>
      </c>
      <c r="F43" s="60" t="s">
        <v>447</v>
      </c>
      <c r="G43" s="60" t="s">
        <v>447</v>
      </c>
      <c r="H43" s="60" t="s">
        <v>447</v>
      </c>
      <c r="I43" s="60" t="s">
        <v>447</v>
      </c>
      <c r="J43" s="60" t="s">
        <v>447</v>
      </c>
      <c r="K43" s="60" t="s">
        <v>447</v>
      </c>
      <c r="L43" s="61" t="s">
        <v>68</v>
      </c>
      <c r="M43" s="61" t="s">
        <v>93</v>
      </c>
      <c r="N43" s="61" t="s">
        <v>94</v>
      </c>
      <c r="O43" s="61" t="s">
        <v>95</v>
      </c>
      <c r="P43" s="61"/>
      <c r="Q43" s="70"/>
      <c r="R43" s="68"/>
      <c r="S43" s="52"/>
    </row>
    <row r="44" spans="1:19" ht="13.2">
      <c r="A44" s="52"/>
      <c r="B44" s="367"/>
      <c r="C44" s="406"/>
      <c r="D44" s="63" t="s">
        <v>37</v>
      </c>
      <c r="E44" s="71"/>
      <c r="F44" s="66"/>
      <c r="G44" s="66"/>
      <c r="H44" s="66"/>
      <c r="I44" s="66"/>
      <c r="J44" s="66"/>
      <c r="K44" s="66"/>
      <c r="L44" s="66"/>
      <c r="M44" s="66"/>
      <c r="N44" s="66"/>
      <c r="O44" s="66"/>
      <c r="P44" s="65"/>
      <c r="Q44" s="72"/>
      <c r="R44" s="68" t="str">
        <f>IF(SUM(E44:Q44)=0,"",SUM(E44:Q44))</f>
        <v/>
      </c>
      <c r="S44" s="52"/>
    </row>
    <row r="45" spans="1:19" ht="36">
      <c r="A45" s="52"/>
      <c r="B45" s="367"/>
      <c r="C45" s="405" t="s">
        <v>74</v>
      </c>
      <c r="D45" s="69" t="s">
        <v>66</v>
      </c>
      <c r="E45" s="60" t="s">
        <v>447</v>
      </c>
      <c r="F45" s="60" t="s">
        <v>447</v>
      </c>
      <c r="G45" s="60" t="s">
        <v>447</v>
      </c>
      <c r="H45" s="60" t="s">
        <v>447</v>
      </c>
      <c r="I45" s="60" t="s">
        <v>447</v>
      </c>
      <c r="J45" s="60" t="s">
        <v>447</v>
      </c>
      <c r="K45" s="60" t="s">
        <v>447</v>
      </c>
      <c r="L45" s="61" t="s">
        <v>68</v>
      </c>
      <c r="M45" s="61" t="s">
        <v>96</v>
      </c>
      <c r="N45" s="61" t="s">
        <v>97</v>
      </c>
      <c r="O45" s="61" t="s">
        <v>95</v>
      </c>
      <c r="P45" s="61"/>
      <c r="Q45" s="70"/>
      <c r="R45" s="68"/>
      <c r="S45" s="52"/>
    </row>
    <row r="46" spans="1:19" ht="13.2">
      <c r="A46" s="52"/>
      <c r="B46" s="367"/>
      <c r="C46" s="406"/>
      <c r="D46" s="63" t="s">
        <v>37</v>
      </c>
      <c r="E46" s="71"/>
      <c r="F46" s="66"/>
      <c r="G46" s="66"/>
      <c r="H46" s="66"/>
      <c r="I46" s="66"/>
      <c r="J46" s="66"/>
      <c r="K46" s="66"/>
      <c r="L46" s="66"/>
      <c r="M46" s="66"/>
      <c r="N46" s="66"/>
      <c r="O46" s="66"/>
      <c r="P46" s="65"/>
      <c r="Q46" s="72"/>
      <c r="R46" s="68" t="str">
        <f>IF(SUM(E46:Q46)=0,"",SUM(E46:Q46))</f>
        <v/>
      </c>
      <c r="S46" s="52"/>
    </row>
    <row r="47" spans="1:19" ht="36">
      <c r="A47" s="52"/>
      <c r="B47" s="367"/>
      <c r="C47" s="405" t="s">
        <v>76</v>
      </c>
      <c r="D47" s="69" t="s">
        <v>66</v>
      </c>
      <c r="E47" s="60" t="s">
        <v>447</v>
      </c>
      <c r="F47" s="60" t="s">
        <v>447</v>
      </c>
      <c r="G47" s="60" t="s">
        <v>447</v>
      </c>
      <c r="H47" s="60" t="s">
        <v>447</v>
      </c>
      <c r="I47" s="60" t="s">
        <v>447</v>
      </c>
      <c r="J47" s="60" t="s">
        <v>447</v>
      </c>
      <c r="K47" s="60" t="s">
        <v>447</v>
      </c>
      <c r="L47" s="61" t="s">
        <v>68</v>
      </c>
      <c r="M47" s="61" t="s">
        <v>69</v>
      </c>
      <c r="N47" s="61" t="s">
        <v>97</v>
      </c>
      <c r="O47" s="61" t="s">
        <v>95</v>
      </c>
      <c r="P47" s="61"/>
      <c r="Q47" s="70"/>
      <c r="R47" s="68"/>
      <c r="S47" s="52"/>
    </row>
    <row r="48" spans="1:19" ht="13.2">
      <c r="A48" s="52"/>
      <c r="B48" s="368"/>
      <c r="C48" s="406"/>
      <c r="D48" s="63" t="s">
        <v>37</v>
      </c>
      <c r="E48" s="71"/>
      <c r="F48" s="66"/>
      <c r="G48" s="66"/>
      <c r="H48" s="66"/>
      <c r="I48" s="66"/>
      <c r="J48" s="66"/>
      <c r="K48" s="66"/>
      <c r="L48" s="66"/>
      <c r="M48" s="66"/>
      <c r="N48" s="66"/>
      <c r="O48" s="66"/>
      <c r="P48" s="65"/>
      <c r="Q48" s="72"/>
      <c r="R48" s="68" t="str">
        <f>IF(SUM(E48:Q48)=0,"",SUM(E48:Q48))</f>
        <v/>
      </c>
      <c r="S48" s="52"/>
    </row>
    <row r="49" spans="1:19" ht="13.2">
      <c r="A49" s="52"/>
      <c r="B49" s="407" t="s">
        <v>98</v>
      </c>
      <c r="C49" s="356"/>
      <c r="D49" s="396"/>
      <c r="E49" s="73" t="str">
        <f t="shared" ref="E49:R49" si="3">IF(SUM(E42,E44,E46,E48)=0,"",SUM(E42,E44,E46,E48))</f>
        <v/>
      </c>
      <c r="F49" s="74" t="str">
        <f t="shared" si="3"/>
        <v/>
      </c>
      <c r="G49" s="74" t="str">
        <f t="shared" si="3"/>
        <v/>
      </c>
      <c r="H49" s="74" t="str">
        <f t="shared" si="3"/>
        <v/>
      </c>
      <c r="I49" s="74" t="str">
        <f t="shared" si="3"/>
        <v/>
      </c>
      <c r="J49" s="74" t="str">
        <f t="shared" si="3"/>
        <v/>
      </c>
      <c r="K49" s="74" t="str">
        <f t="shared" si="3"/>
        <v/>
      </c>
      <c r="L49" s="74" t="str">
        <f t="shared" si="3"/>
        <v/>
      </c>
      <c r="M49" s="74" t="str">
        <f t="shared" si="3"/>
        <v/>
      </c>
      <c r="N49" s="74" t="str">
        <f t="shared" si="3"/>
        <v/>
      </c>
      <c r="O49" s="74" t="str">
        <f t="shared" si="3"/>
        <v/>
      </c>
      <c r="P49" s="74" t="str">
        <f t="shared" si="3"/>
        <v/>
      </c>
      <c r="Q49" s="74" t="str">
        <f t="shared" si="3"/>
        <v/>
      </c>
      <c r="R49" s="75" t="str">
        <f t="shared" si="3"/>
        <v/>
      </c>
      <c r="S49" s="52"/>
    </row>
    <row r="50" spans="1:19" ht="36">
      <c r="A50" s="52"/>
      <c r="B50" s="419" t="s">
        <v>99</v>
      </c>
      <c r="C50" s="405" t="s">
        <v>65</v>
      </c>
      <c r="D50" s="69" t="s">
        <v>66</v>
      </c>
      <c r="E50" s="60" t="s">
        <v>447</v>
      </c>
      <c r="F50" s="60" t="s">
        <v>447</v>
      </c>
      <c r="G50" s="60" t="s">
        <v>447</v>
      </c>
      <c r="H50" s="60" t="s">
        <v>447</v>
      </c>
      <c r="I50" s="60" t="s">
        <v>447</v>
      </c>
      <c r="J50" s="60" t="s">
        <v>447</v>
      </c>
      <c r="K50" s="60" t="s">
        <v>447</v>
      </c>
      <c r="L50" s="61" t="s">
        <v>68</v>
      </c>
      <c r="M50" s="61" t="s">
        <v>100</v>
      </c>
      <c r="N50" s="61" t="s">
        <v>101</v>
      </c>
      <c r="O50" s="61" t="s">
        <v>102</v>
      </c>
      <c r="P50" s="61"/>
      <c r="Q50" s="70"/>
      <c r="R50" s="76"/>
      <c r="S50" s="52"/>
    </row>
    <row r="51" spans="1:19" ht="13.2">
      <c r="A51" s="52"/>
      <c r="B51" s="367"/>
      <c r="C51" s="406"/>
      <c r="D51" s="63" t="s">
        <v>37</v>
      </c>
      <c r="E51" s="71"/>
      <c r="F51" s="66"/>
      <c r="G51" s="66"/>
      <c r="H51" s="66"/>
      <c r="I51" s="66"/>
      <c r="J51" s="66"/>
      <c r="K51" s="66"/>
      <c r="L51" s="66"/>
      <c r="M51" s="66"/>
      <c r="N51" s="66"/>
      <c r="O51" s="66"/>
      <c r="P51" s="65"/>
      <c r="Q51" s="72"/>
      <c r="R51" s="68" t="str">
        <f>IF(SUM(E51:Q51)=0,"",SUM(E51:Q51))</f>
        <v/>
      </c>
      <c r="S51" s="52"/>
    </row>
    <row r="52" spans="1:19" ht="36">
      <c r="A52" s="52"/>
      <c r="B52" s="367"/>
      <c r="C52" s="405" t="s">
        <v>72</v>
      </c>
      <c r="D52" s="69" t="s">
        <v>66</v>
      </c>
      <c r="E52" s="60" t="s">
        <v>447</v>
      </c>
      <c r="F52" s="60" t="s">
        <v>447</v>
      </c>
      <c r="G52" s="60" t="s">
        <v>447</v>
      </c>
      <c r="H52" s="60" t="s">
        <v>447</v>
      </c>
      <c r="I52" s="60" t="s">
        <v>447</v>
      </c>
      <c r="J52" s="60" t="s">
        <v>447</v>
      </c>
      <c r="K52" s="60" t="s">
        <v>447</v>
      </c>
      <c r="L52" s="61" t="s">
        <v>68</v>
      </c>
      <c r="M52" s="61" t="s">
        <v>100</v>
      </c>
      <c r="N52" s="61" t="s">
        <v>71</v>
      </c>
      <c r="O52" s="61" t="s">
        <v>446</v>
      </c>
      <c r="P52" s="61"/>
      <c r="Q52" s="70"/>
      <c r="R52" s="68"/>
      <c r="S52" s="52"/>
    </row>
    <row r="53" spans="1:19" ht="13.2">
      <c r="A53" s="52"/>
      <c r="B53" s="367"/>
      <c r="C53" s="406"/>
      <c r="D53" s="63" t="s">
        <v>37</v>
      </c>
      <c r="E53" s="71"/>
      <c r="F53" s="66"/>
      <c r="G53" s="66"/>
      <c r="H53" s="66"/>
      <c r="I53" s="66"/>
      <c r="J53" s="66"/>
      <c r="K53" s="66"/>
      <c r="L53" s="66"/>
      <c r="M53" s="66"/>
      <c r="N53" s="66"/>
      <c r="O53" s="66"/>
      <c r="P53" s="65"/>
      <c r="Q53" s="72"/>
      <c r="R53" s="68" t="str">
        <f>IF(SUM(E53:Q53)=0,"",SUM(E53:Q53))</f>
        <v/>
      </c>
      <c r="S53" s="52"/>
    </row>
    <row r="54" spans="1:19" ht="36">
      <c r="A54" s="52"/>
      <c r="B54" s="367"/>
      <c r="C54" s="405" t="s">
        <v>74</v>
      </c>
      <c r="D54" s="69" t="s">
        <v>66</v>
      </c>
      <c r="E54" s="60" t="s">
        <v>447</v>
      </c>
      <c r="F54" s="60" t="s">
        <v>447</v>
      </c>
      <c r="G54" s="60" t="s">
        <v>447</v>
      </c>
      <c r="H54" s="60" t="s">
        <v>447</v>
      </c>
      <c r="I54" s="60" t="s">
        <v>447</v>
      </c>
      <c r="J54" s="60" t="s">
        <v>447</v>
      </c>
      <c r="K54" s="60" t="s">
        <v>447</v>
      </c>
      <c r="L54" s="61" t="s">
        <v>68</v>
      </c>
      <c r="M54" s="61" t="s">
        <v>100</v>
      </c>
      <c r="N54" s="61" t="s">
        <v>71</v>
      </c>
      <c r="O54" s="61" t="s">
        <v>453</v>
      </c>
      <c r="P54" s="61"/>
      <c r="Q54" s="70"/>
      <c r="R54" s="68"/>
      <c r="S54" s="52"/>
    </row>
    <row r="55" spans="1:19" ht="13.2">
      <c r="A55" s="52"/>
      <c r="B55" s="367"/>
      <c r="C55" s="406"/>
      <c r="D55" s="63" t="s">
        <v>37</v>
      </c>
      <c r="E55" s="71"/>
      <c r="F55" s="66"/>
      <c r="G55" s="66"/>
      <c r="H55" s="66"/>
      <c r="I55" s="66"/>
      <c r="J55" s="66"/>
      <c r="K55" s="66"/>
      <c r="L55" s="66"/>
      <c r="M55" s="66"/>
      <c r="N55" s="66"/>
      <c r="O55" s="66"/>
      <c r="P55" s="65"/>
      <c r="Q55" s="72"/>
      <c r="R55" s="68" t="str">
        <f>IF(SUM(E55:Q55)=0,"",SUM(E55:Q55))</f>
        <v/>
      </c>
      <c r="S55" s="52"/>
    </row>
    <row r="56" spans="1:19" ht="36">
      <c r="A56" s="52"/>
      <c r="B56" s="367"/>
      <c r="C56" s="405" t="s">
        <v>76</v>
      </c>
      <c r="D56" s="69" t="s">
        <v>66</v>
      </c>
      <c r="E56" s="60" t="s">
        <v>447</v>
      </c>
      <c r="F56" s="60" t="s">
        <v>447</v>
      </c>
      <c r="G56" s="60" t="s">
        <v>447</v>
      </c>
      <c r="H56" s="60" t="s">
        <v>447</v>
      </c>
      <c r="I56" s="60" t="s">
        <v>447</v>
      </c>
      <c r="J56" s="60" t="s">
        <v>447</v>
      </c>
      <c r="K56" s="60" t="s">
        <v>447</v>
      </c>
      <c r="L56" s="61" t="s">
        <v>68</v>
      </c>
      <c r="M56" s="61" t="s">
        <v>100</v>
      </c>
      <c r="N56" s="61" t="s">
        <v>71</v>
      </c>
      <c r="O56" s="61"/>
      <c r="P56" s="61"/>
      <c r="Q56" s="70"/>
      <c r="R56" s="68"/>
      <c r="S56" s="52"/>
    </row>
    <row r="57" spans="1:19" ht="13.2">
      <c r="A57" s="52"/>
      <c r="B57" s="368"/>
      <c r="C57" s="406"/>
      <c r="D57" s="63" t="s">
        <v>37</v>
      </c>
      <c r="E57" s="71"/>
      <c r="F57" s="66"/>
      <c r="G57" s="66"/>
      <c r="H57" s="66"/>
      <c r="I57" s="66"/>
      <c r="J57" s="66"/>
      <c r="K57" s="66"/>
      <c r="L57" s="66"/>
      <c r="M57" s="66"/>
      <c r="N57" s="66"/>
      <c r="O57" s="66"/>
      <c r="P57" s="65"/>
      <c r="Q57" s="72"/>
      <c r="R57" s="68" t="str">
        <f>IF(SUM(E57:Q57)=0,"",SUM(E57:Q57))</f>
        <v/>
      </c>
      <c r="S57" s="52"/>
    </row>
    <row r="58" spans="1:19" ht="13.2">
      <c r="A58" s="52"/>
      <c r="B58" s="407" t="s">
        <v>103</v>
      </c>
      <c r="C58" s="356"/>
      <c r="D58" s="396"/>
      <c r="E58" s="73" t="str">
        <f t="shared" ref="E58:K58" si="4">IF(SUM(E51,E53,E55,E57)=0,"",SUM(E51,E53,E55,E57))</f>
        <v/>
      </c>
      <c r="F58" s="74" t="str">
        <f t="shared" si="4"/>
        <v/>
      </c>
      <c r="G58" s="74" t="str">
        <f t="shared" si="4"/>
        <v/>
      </c>
      <c r="H58" s="74" t="str">
        <f t="shared" si="4"/>
        <v/>
      </c>
      <c r="I58" s="74" t="str">
        <f t="shared" si="4"/>
        <v/>
      </c>
      <c r="J58" s="74" t="str">
        <f t="shared" si="4"/>
        <v/>
      </c>
      <c r="K58" s="74" t="str">
        <f t="shared" si="4"/>
        <v/>
      </c>
      <c r="L58" s="74" t="str">
        <f t="shared" ref="L58:N58" si="5">IF(SUM(M51,M53,M55,L57)=0,"",SUM(M51,M53,M55,L57))</f>
        <v/>
      </c>
      <c r="M58" s="74" t="str">
        <f t="shared" si="5"/>
        <v/>
      </c>
      <c r="N58" s="74" t="str">
        <f t="shared" si="5"/>
        <v/>
      </c>
      <c r="O58" s="74" t="str">
        <f t="shared" ref="O58:R58" si="6">IF(SUM(O51,O53,O55,O57)=0,"",SUM(O51,O53,O55,O57))</f>
        <v/>
      </c>
      <c r="P58" s="74" t="str">
        <f t="shared" si="6"/>
        <v/>
      </c>
      <c r="Q58" s="74" t="str">
        <f t="shared" si="6"/>
        <v/>
      </c>
      <c r="R58" s="75" t="str">
        <f t="shared" si="6"/>
        <v/>
      </c>
      <c r="S58" s="52"/>
    </row>
    <row r="59" spans="1:19" ht="24">
      <c r="A59" s="52"/>
      <c r="B59" s="419" t="s">
        <v>104</v>
      </c>
      <c r="C59" s="405" t="s">
        <v>65</v>
      </c>
      <c r="D59" s="69" t="s">
        <v>66</v>
      </c>
      <c r="E59" s="61" t="s">
        <v>71</v>
      </c>
      <c r="F59" s="61" t="s">
        <v>71</v>
      </c>
      <c r="G59" s="61" t="s">
        <v>71</v>
      </c>
      <c r="H59" s="61" t="s">
        <v>1</v>
      </c>
      <c r="I59" s="61" t="s">
        <v>1</v>
      </c>
      <c r="J59" s="61" t="s">
        <v>1</v>
      </c>
      <c r="K59" s="61" t="s">
        <v>1</v>
      </c>
      <c r="L59" s="61"/>
      <c r="M59" s="61"/>
      <c r="N59" s="70"/>
      <c r="O59" s="70"/>
      <c r="P59" s="70"/>
      <c r="Q59" s="70"/>
      <c r="R59" s="76"/>
      <c r="S59" s="52"/>
    </row>
    <row r="60" spans="1:19" ht="13.2">
      <c r="A60" s="52"/>
      <c r="B60" s="367"/>
      <c r="C60" s="406"/>
      <c r="D60" s="63" t="s">
        <v>37</v>
      </c>
      <c r="E60" s="71"/>
      <c r="F60" s="65"/>
      <c r="G60" s="65"/>
      <c r="H60" s="65"/>
      <c r="I60" s="65"/>
      <c r="J60" s="65"/>
      <c r="K60" s="65"/>
      <c r="L60" s="65"/>
      <c r="M60" s="65"/>
      <c r="N60" s="65"/>
      <c r="O60" s="65"/>
      <c r="P60" s="65"/>
      <c r="Q60" s="72"/>
      <c r="R60" s="68" t="str">
        <f>IF(SUM(E60:Q60)=0,"",SUM(E60:Q60))</f>
        <v/>
      </c>
      <c r="S60" s="52"/>
    </row>
    <row r="61" spans="1:19" ht="24">
      <c r="A61" s="52"/>
      <c r="B61" s="367"/>
      <c r="C61" s="405" t="s">
        <v>72</v>
      </c>
      <c r="D61" s="69" t="s">
        <v>66</v>
      </c>
      <c r="E61" s="61" t="s">
        <v>71</v>
      </c>
      <c r="F61" s="61" t="s">
        <v>71</v>
      </c>
      <c r="G61" s="61" t="s">
        <v>71</v>
      </c>
      <c r="H61" s="61" t="s">
        <v>1</v>
      </c>
      <c r="I61" s="61" t="s">
        <v>1</v>
      </c>
      <c r="J61" s="61" t="s">
        <v>1</v>
      </c>
      <c r="K61" s="61" t="s">
        <v>1</v>
      </c>
      <c r="L61" s="61" t="s">
        <v>105</v>
      </c>
      <c r="M61" s="61" t="s">
        <v>105</v>
      </c>
      <c r="N61" s="70"/>
      <c r="O61" s="70"/>
      <c r="P61" s="70"/>
      <c r="Q61" s="70"/>
      <c r="R61" s="68"/>
      <c r="S61" s="52"/>
    </row>
    <row r="62" spans="1:19" ht="13.2">
      <c r="A62" s="52"/>
      <c r="B62" s="367"/>
      <c r="C62" s="406"/>
      <c r="D62" s="63" t="s">
        <v>37</v>
      </c>
      <c r="E62" s="71"/>
      <c r="F62" s="65"/>
      <c r="G62" s="65"/>
      <c r="H62" s="65"/>
      <c r="I62" s="65"/>
      <c r="J62" s="65"/>
      <c r="K62" s="65"/>
      <c r="L62" s="65"/>
      <c r="M62" s="65"/>
      <c r="N62" s="65"/>
      <c r="O62" s="65"/>
      <c r="P62" s="65"/>
      <c r="Q62" s="72"/>
      <c r="R62" s="68" t="str">
        <f>IF(SUM(E62:Q62)=0,"",SUM(E62:Q62))</f>
        <v/>
      </c>
      <c r="S62" s="52"/>
    </row>
    <row r="63" spans="1:19" ht="24">
      <c r="A63" s="52"/>
      <c r="B63" s="367"/>
      <c r="C63" s="405" t="s">
        <v>74</v>
      </c>
      <c r="D63" s="69" t="s">
        <v>66</v>
      </c>
      <c r="E63" s="61" t="s">
        <v>71</v>
      </c>
      <c r="F63" s="61" t="s">
        <v>71</v>
      </c>
      <c r="G63" s="61" t="s">
        <v>71</v>
      </c>
      <c r="H63" s="61" t="s">
        <v>1</v>
      </c>
      <c r="I63" s="61" t="s">
        <v>1</v>
      </c>
      <c r="J63" s="61" t="s">
        <v>1</v>
      </c>
      <c r="K63" s="61" t="s">
        <v>1</v>
      </c>
      <c r="L63" s="61" t="s">
        <v>106</v>
      </c>
      <c r="M63" s="61"/>
      <c r="N63" s="70"/>
      <c r="O63" s="70"/>
      <c r="P63" s="70"/>
      <c r="Q63" s="70"/>
      <c r="R63" s="68"/>
      <c r="S63" s="52"/>
    </row>
    <row r="64" spans="1:19" ht="13.2">
      <c r="A64" s="52"/>
      <c r="B64" s="367"/>
      <c r="C64" s="406"/>
      <c r="D64" s="63" t="s">
        <v>37</v>
      </c>
      <c r="E64" s="71"/>
      <c r="F64" s="65"/>
      <c r="G64" s="65"/>
      <c r="H64" s="65"/>
      <c r="I64" s="65"/>
      <c r="J64" s="65"/>
      <c r="K64" s="65"/>
      <c r="L64" s="66"/>
      <c r="M64" s="65"/>
      <c r="N64" s="65"/>
      <c r="O64" s="65"/>
      <c r="P64" s="65"/>
      <c r="Q64" s="72"/>
      <c r="R64" s="68" t="str">
        <f>IF(SUM(E64:Q64)=0,"",SUM(E64:Q64))</f>
        <v/>
      </c>
      <c r="S64" s="52"/>
    </row>
    <row r="65" spans="1:19" ht="24">
      <c r="A65" s="52"/>
      <c r="B65" s="367"/>
      <c r="C65" s="405" t="s">
        <v>76</v>
      </c>
      <c r="D65" s="69" t="s">
        <v>66</v>
      </c>
      <c r="E65" s="61" t="s">
        <v>71</v>
      </c>
      <c r="F65" s="61" t="s">
        <v>71</v>
      </c>
      <c r="G65" s="61" t="s">
        <v>71</v>
      </c>
      <c r="H65" s="61" t="s">
        <v>1</v>
      </c>
      <c r="I65" s="61" t="s">
        <v>1</v>
      </c>
      <c r="J65" s="61" t="s">
        <v>1</v>
      </c>
      <c r="K65" s="61" t="s">
        <v>1</v>
      </c>
      <c r="L65" s="61"/>
      <c r="M65" s="61"/>
      <c r="N65" s="70"/>
      <c r="O65" s="70"/>
      <c r="P65" s="70"/>
      <c r="Q65" s="70"/>
      <c r="R65" s="68"/>
      <c r="S65" s="52"/>
    </row>
    <row r="66" spans="1:19" ht="13.2">
      <c r="A66" s="52"/>
      <c r="B66" s="368"/>
      <c r="C66" s="406"/>
      <c r="D66" s="63" t="s">
        <v>37</v>
      </c>
      <c r="E66" s="71"/>
      <c r="F66" s="65"/>
      <c r="G66" s="65"/>
      <c r="H66" s="65"/>
      <c r="I66" s="65"/>
      <c r="J66" s="65"/>
      <c r="K66" s="65"/>
      <c r="L66" s="66"/>
      <c r="M66" s="65"/>
      <c r="N66" s="65"/>
      <c r="O66" s="65"/>
      <c r="P66" s="65"/>
      <c r="Q66" s="72"/>
      <c r="R66" s="68" t="str">
        <f>IF(SUM(E66:Q66)=0,"",SUM(E66:Q66))</f>
        <v/>
      </c>
      <c r="S66" s="52"/>
    </row>
    <row r="67" spans="1:19" ht="13.2">
      <c r="A67" s="52"/>
      <c r="B67" s="407" t="s">
        <v>107</v>
      </c>
      <c r="C67" s="356"/>
      <c r="D67" s="396"/>
      <c r="E67" s="73" t="str">
        <f t="shared" ref="E67:R67" si="7">IF(SUM(E60,E62,E64,E66)=0,"",SUM(E60,E62,E64,E66))</f>
        <v/>
      </c>
      <c r="F67" s="74" t="str">
        <f t="shared" si="7"/>
        <v/>
      </c>
      <c r="G67" s="74" t="str">
        <f t="shared" si="7"/>
        <v/>
      </c>
      <c r="H67" s="74" t="str">
        <f t="shared" si="7"/>
        <v/>
      </c>
      <c r="I67" s="74" t="str">
        <f t="shared" si="7"/>
        <v/>
      </c>
      <c r="J67" s="74" t="str">
        <f t="shared" si="7"/>
        <v/>
      </c>
      <c r="K67" s="74" t="str">
        <f t="shared" si="7"/>
        <v/>
      </c>
      <c r="L67" s="74" t="str">
        <f t="shared" si="7"/>
        <v/>
      </c>
      <c r="M67" s="74" t="str">
        <f t="shared" si="7"/>
        <v/>
      </c>
      <c r="N67" s="74" t="str">
        <f t="shared" si="7"/>
        <v/>
      </c>
      <c r="O67" s="74" t="str">
        <f t="shared" si="7"/>
        <v/>
      </c>
      <c r="P67" s="74" t="str">
        <f t="shared" si="7"/>
        <v/>
      </c>
      <c r="Q67" s="74" t="str">
        <f t="shared" si="7"/>
        <v/>
      </c>
      <c r="R67" s="75" t="str">
        <f t="shared" si="7"/>
        <v/>
      </c>
      <c r="S67" s="52"/>
    </row>
    <row r="68" spans="1:19" ht="13.2">
      <c r="A68" s="52"/>
      <c r="B68" s="419" t="s">
        <v>108</v>
      </c>
      <c r="C68" s="405" t="s">
        <v>65</v>
      </c>
      <c r="D68" s="69" t="s">
        <v>66</v>
      </c>
      <c r="E68" s="61" t="s">
        <v>71</v>
      </c>
      <c r="F68" s="61" t="s">
        <v>71</v>
      </c>
      <c r="G68" s="61" t="s">
        <v>71</v>
      </c>
      <c r="H68" s="61" t="s">
        <v>71</v>
      </c>
      <c r="I68" s="61" t="s">
        <v>71</v>
      </c>
      <c r="J68" s="61" t="s">
        <v>105</v>
      </c>
      <c r="K68" s="61" t="s">
        <v>105</v>
      </c>
      <c r="L68" s="61" t="s">
        <v>109</v>
      </c>
      <c r="M68" s="61" t="s">
        <v>110</v>
      </c>
      <c r="N68" s="70"/>
      <c r="O68" s="70"/>
      <c r="P68" s="70"/>
      <c r="Q68" s="70"/>
      <c r="R68" s="76"/>
      <c r="S68" s="52"/>
    </row>
    <row r="69" spans="1:19" ht="13.2">
      <c r="A69" s="52"/>
      <c r="B69" s="367"/>
      <c r="C69" s="406"/>
      <c r="D69" s="63" t="s">
        <v>37</v>
      </c>
      <c r="E69" s="71"/>
      <c r="F69" s="65"/>
      <c r="G69" s="65"/>
      <c r="H69" s="65"/>
      <c r="I69" s="65"/>
      <c r="J69" s="65"/>
      <c r="K69" s="65"/>
      <c r="L69" s="66"/>
      <c r="M69" s="66"/>
      <c r="N69" s="65"/>
      <c r="O69" s="65"/>
      <c r="P69" s="65"/>
      <c r="Q69" s="72"/>
      <c r="R69" s="68" t="str">
        <f>IF(SUM(E69:Q69)=0,"",SUM(E69:Q69))</f>
        <v/>
      </c>
      <c r="S69" s="52"/>
    </row>
    <row r="70" spans="1:19" ht="24">
      <c r="A70" s="52"/>
      <c r="B70" s="367"/>
      <c r="C70" s="405" t="s">
        <v>72</v>
      </c>
      <c r="D70" s="69" t="s">
        <v>66</v>
      </c>
      <c r="E70" s="61" t="s">
        <v>71</v>
      </c>
      <c r="F70" s="61" t="s">
        <v>71</v>
      </c>
      <c r="G70" s="61" t="s">
        <v>71</v>
      </c>
      <c r="H70" s="61" t="s">
        <v>71</v>
      </c>
      <c r="I70" s="61" t="s">
        <v>71</v>
      </c>
      <c r="J70" s="61"/>
      <c r="K70" s="61"/>
      <c r="L70" s="61" t="s">
        <v>111</v>
      </c>
      <c r="M70" s="61" t="s">
        <v>110</v>
      </c>
      <c r="N70" s="70"/>
      <c r="O70" s="70"/>
      <c r="P70" s="70"/>
      <c r="Q70" s="70"/>
      <c r="R70" s="68"/>
      <c r="S70" s="52"/>
    </row>
    <row r="71" spans="1:19" ht="13.2">
      <c r="A71" s="52"/>
      <c r="B71" s="367"/>
      <c r="C71" s="406"/>
      <c r="D71" s="63" t="s">
        <v>37</v>
      </c>
      <c r="E71" s="71"/>
      <c r="F71" s="65"/>
      <c r="G71" s="65"/>
      <c r="H71" s="65"/>
      <c r="I71" s="65"/>
      <c r="J71" s="65"/>
      <c r="K71" s="65"/>
      <c r="L71" s="66"/>
      <c r="M71" s="66"/>
      <c r="N71" s="65"/>
      <c r="O71" s="65"/>
      <c r="P71" s="65"/>
      <c r="Q71" s="72"/>
      <c r="R71" s="68" t="str">
        <f>IF(SUM(E71:Q71)=0,"",SUM(E71:Q71))</f>
        <v/>
      </c>
      <c r="S71" s="52"/>
    </row>
    <row r="72" spans="1:19" ht="13.2">
      <c r="A72" s="52"/>
      <c r="B72" s="367"/>
      <c r="C72" s="405" t="s">
        <v>74</v>
      </c>
      <c r="D72" s="69" t="s">
        <v>66</v>
      </c>
      <c r="E72" s="61" t="s">
        <v>71</v>
      </c>
      <c r="F72" s="61" t="s">
        <v>71</v>
      </c>
      <c r="G72" s="61" t="s">
        <v>71</v>
      </c>
      <c r="H72" s="61" t="s">
        <v>71</v>
      </c>
      <c r="I72" s="61" t="s">
        <v>71</v>
      </c>
      <c r="J72" s="61"/>
      <c r="K72" s="61"/>
      <c r="L72" s="61"/>
      <c r="M72" s="61"/>
      <c r="N72" s="70"/>
      <c r="O72" s="70"/>
      <c r="P72" s="70"/>
      <c r="Q72" s="70"/>
      <c r="R72" s="68"/>
      <c r="S72" s="52"/>
    </row>
    <row r="73" spans="1:19" ht="13.2">
      <c r="A73" s="52"/>
      <c r="B73" s="367"/>
      <c r="C73" s="406"/>
      <c r="D73" s="63" t="s">
        <v>37</v>
      </c>
      <c r="E73" s="71"/>
      <c r="F73" s="65"/>
      <c r="G73" s="65"/>
      <c r="H73" s="65"/>
      <c r="I73" s="65"/>
      <c r="J73" s="65"/>
      <c r="K73" s="65"/>
      <c r="L73" s="65"/>
      <c r="M73" s="66"/>
      <c r="N73" s="65"/>
      <c r="O73" s="65"/>
      <c r="P73" s="65"/>
      <c r="Q73" s="72"/>
      <c r="R73" s="68" t="str">
        <f>IF(SUM(E73:Q73)=0,"",SUM(E73:Q73))</f>
        <v/>
      </c>
      <c r="S73" s="52"/>
    </row>
    <row r="74" spans="1:19" ht="13.2">
      <c r="A74" s="52"/>
      <c r="B74" s="367"/>
      <c r="C74" s="405" t="s">
        <v>76</v>
      </c>
      <c r="D74" s="69" t="s">
        <v>66</v>
      </c>
      <c r="E74" s="61" t="s">
        <v>71</v>
      </c>
      <c r="F74" s="61" t="s">
        <v>71</v>
      </c>
      <c r="G74" s="61" t="s">
        <v>71</v>
      </c>
      <c r="H74" s="61" t="s">
        <v>71</v>
      </c>
      <c r="I74" s="61" t="s">
        <v>71</v>
      </c>
      <c r="J74" s="61"/>
      <c r="K74" s="61"/>
      <c r="L74" s="61"/>
      <c r="M74" s="61"/>
      <c r="N74" s="70"/>
      <c r="O74" s="70"/>
      <c r="P74" s="70"/>
      <c r="Q74" s="70"/>
      <c r="R74" s="68"/>
      <c r="S74" s="52"/>
    </row>
    <row r="75" spans="1:19" ht="13.2">
      <c r="A75" s="52"/>
      <c r="B75" s="368"/>
      <c r="C75" s="406"/>
      <c r="D75" s="63" t="s">
        <v>37</v>
      </c>
      <c r="E75" s="71"/>
      <c r="F75" s="65"/>
      <c r="G75" s="65"/>
      <c r="H75" s="65"/>
      <c r="I75" s="65"/>
      <c r="J75" s="65"/>
      <c r="K75" s="65"/>
      <c r="L75" s="65"/>
      <c r="M75" s="65"/>
      <c r="N75" s="65"/>
      <c r="O75" s="65"/>
      <c r="P75" s="65"/>
      <c r="Q75" s="72"/>
      <c r="R75" s="68" t="str">
        <f>IF(SUM(E75:Q75)=0,"",SUM(E75:Q75))</f>
        <v/>
      </c>
      <c r="S75" s="52"/>
    </row>
    <row r="76" spans="1:19" ht="13.2">
      <c r="A76" s="52"/>
      <c r="B76" s="420" t="s">
        <v>112</v>
      </c>
      <c r="C76" s="363"/>
      <c r="D76" s="364"/>
      <c r="E76" s="78" t="str">
        <f t="shared" ref="E76:R76" si="8">IF(SUM(E69,E71,E73,E75)=0,"",SUM(E69,E71,E73,E75))</f>
        <v/>
      </c>
      <c r="F76" s="79" t="str">
        <f t="shared" si="8"/>
        <v/>
      </c>
      <c r="G76" s="79" t="str">
        <f t="shared" si="8"/>
        <v/>
      </c>
      <c r="H76" s="79" t="str">
        <f t="shared" si="8"/>
        <v/>
      </c>
      <c r="I76" s="79" t="str">
        <f t="shared" si="8"/>
        <v/>
      </c>
      <c r="J76" s="79" t="str">
        <f t="shared" si="8"/>
        <v/>
      </c>
      <c r="K76" s="79" t="str">
        <f t="shared" si="8"/>
        <v/>
      </c>
      <c r="L76" s="79" t="str">
        <f t="shared" si="8"/>
        <v/>
      </c>
      <c r="M76" s="79" t="str">
        <f t="shared" si="8"/>
        <v/>
      </c>
      <c r="N76" s="79" t="str">
        <f t="shared" si="8"/>
        <v/>
      </c>
      <c r="O76" s="79" t="str">
        <f t="shared" si="8"/>
        <v/>
      </c>
      <c r="P76" s="79" t="str">
        <f t="shared" si="8"/>
        <v/>
      </c>
      <c r="Q76" s="79" t="str">
        <f t="shared" si="8"/>
        <v/>
      </c>
      <c r="R76" s="80" t="str">
        <f t="shared" si="8"/>
        <v/>
      </c>
      <c r="S76" s="52"/>
    </row>
    <row r="77" spans="1:19" ht="18.75" customHeight="1">
      <c r="A77" s="52"/>
      <c r="B77" s="421" t="s">
        <v>113</v>
      </c>
      <c r="C77" s="422"/>
      <c r="D77" s="423"/>
      <c r="E77" s="81" t="str">
        <f t="shared" ref="E77:R77" si="9">IF(SUM(E76,E67,E58,E49,E40,E31,E22)=0,"",SUM(E76,E67,E58,E49,E40,E31,E22))</f>
        <v/>
      </c>
      <c r="F77" s="81" t="str">
        <f t="shared" si="9"/>
        <v/>
      </c>
      <c r="G77" s="81" t="str">
        <f t="shared" si="9"/>
        <v/>
      </c>
      <c r="H77" s="81" t="str">
        <f t="shared" si="9"/>
        <v/>
      </c>
      <c r="I77" s="81" t="str">
        <f t="shared" si="9"/>
        <v/>
      </c>
      <c r="J77" s="81" t="str">
        <f t="shared" si="9"/>
        <v/>
      </c>
      <c r="K77" s="81" t="str">
        <f t="shared" si="9"/>
        <v/>
      </c>
      <c r="L77" s="81" t="str">
        <f t="shared" si="9"/>
        <v/>
      </c>
      <c r="M77" s="81" t="str">
        <f t="shared" si="9"/>
        <v/>
      </c>
      <c r="N77" s="81" t="str">
        <f t="shared" si="9"/>
        <v/>
      </c>
      <c r="O77" s="81" t="str">
        <f t="shared" si="9"/>
        <v/>
      </c>
      <c r="P77" s="81" t="str">
        <f t="shared" si="9"/>
        <v/>
      </c>
      <c r="Q77" s="81" t="str">
        <f t="shared" si="9"/>
        <v/>
      </c>
      <c r="R77" s="82" t="str">
        <f t="shared" si="9"/>
        <v/>
      </c>
      <c r="S77" s="52"/>
    </row>
    <row r="78" spans="1:19" ht="18.75" customHeight="1">
      <c r="A78" s="52"/>
      <c r="B78" s="433" t="s">
        <v>114</v>
      </c>
      <c r="C78" s="434"/>
      <c r="D78" s="435"/>
      <c r="E78" s="83"/>
      <c r="F78" s="83"/>
      <c r="G78" s="83"/>
      <c r="H78" s="83"/>
      <c r="I78" s="83"/>
      <c r="J78" s="83"/>
      <c r="K78" s="83"/>
      <c r="L78" s="83"/>
      <c r="M78" s="83"/>
      <c r="N78" s="83"/>
      <c r="O78" s="83"/>
      <c r="P78" s="83"/>
      <c r="Q78" s="83"/>
      <c r="R78" s="84" t="str">
        <f>IF(R77="","",R77*30)</f>
        <v/>
      </c>
      <c r="S78" s="52"/>
    </row>
    <row r="79" spans="1:19" ht="11.25" customHeight="1">
      <c r="A79" s="52"/>
      <c r="B79" s="85"/>
      <c r="C79" s="86"/>
      <c r="D79" s="86"/>
      <c r="E79" s="87"/>
      <c r="F79" s="87"/>
      <c r="G79" s="87"/>
      <c r="H79" s="87"/>
      <c r="I79" s="87"/>
      <c r="J79" s="87"/>
      <c r="K79" s="87"/>
      <c r="L79" s="87"/>
      <c r="M79" s="87"/>
      <c r="N79" s="87"/>
      <c r="O79" s="87"/>
      <c r="P79" s="87"/>
      <c r="Q79" s="87"/>
      <c r="R79" s="87"/>
      <c r="S79" s="52"/>
    </row>
    <row r="80" spans="1:19" ht="11.25" customHeight="1">
      <c r="A80" s="4"/>
      <c r="B80" s="4"/>
      <c r="C80" s="4"/>
      <c r="D80" s="4"/>
      <c r="E80" s="4"/>
      <c r="F80" s="4"/>
      <c r="G80" s="4"/>
      <c r="H80" s="4"/>
      <c r="I80" s="4"/>
      <c r="J80" s="4"/>
      <c r="K80" s="4"/>
      <c r="L80" s="4"/>
      <c r="M80" s="4"/>
      <c r="N80" s="4"/>
      <c r="O80" s="4"/>
      <c r="P80" s="4"/>
      <c r="Q80" s="4"/>
      <c r="R80" s="4"/>
      <c r="S80" s="52"/>
    </row>
    <row r="81" spans="1:19" ht="42.75" customHeight="1">
      <c r="A81" s="23"/>
      <c r="B81" s="344" t="s">
        <v>115</v>
      </c>
      <c r="C81" s="345"/>
      <c r="D81" s="345"/>
      <c r="E81" s="345"/>
      <c r="F81" s="345"/>
      <c r="G81" s="345"/>
      <c r="H81" s="345"/>
      <c r="I81" s="6"/>
      <c r="J81" s="6"/>
      <c r="K81" s="23"/>
      <c r="L81" s="23"/>
      <c r="M81" s="23"/>
      <c r="N81" s="23"/>
      <c r="O81" s="23"/>
      <c r="P81" s="23"/>
      <c r="Q81" s="23"/>
      <c r="R81" s="4"/>
      <c r="S81" s="52"/>
    </row>
    <row r="82" spans="1:19" ht="21" customHeight="1">
      <c r="A82" s="23"/>
      <c r="B82" s="339" t="s">
        <v>25</v>
      </c>
      <c r="C82" s="329"/>
      <c r="D82" s="329"/>
      <c r="E82" s="329"/>
      <c r="F82" s="329"/>
      <c r="G82" s="329"/>
      <c r="H82" s="329"/>
      <c r="I82" s="329"/>
      <c r="J82" s="329"/>
      <c r="K82" s="23"/>
      <c r="L82" s="23"/>
      <c r="M82" s="23"/>
      <c r="N82" s="23"/>
      <c r="O82" s="23"/>
      <c r="P82" s="23"/>
      <c r="Q82" s="23"/>
      <c r="R82" s="4"/>
      <c r="S82" s="52"/>
    </row>
    <row r="83" spans="1:19" ht="11.25" customHeight="1">
      <c r="A83" s="52"/>
      <c r="B83" s="421" t="s">
        <v>66</v>
      </c>
      <c r="C83" s="422"/>
      <c r="D83" s="423"/>
      <c r="E83" s="421" t="s">
        <v>116</v>
      </c>
      <c r="F83" s="423"/>
      <c r="G83" s="421" t="s">
        <v>117</v>
      </c>
      <c r="H83" s="423"/>
    </row>
    <row r="84" spans="1:19" ht="11.25" customHeight="1">
      <c r="A84" s="52"/>
      <c r="B84" s="430"/>
      <c r="C84" s="429"/>
      <c r="D84" s="425"/>
      <c r="E84" s="431"/>
      <c r="F84" s="425"/>
      <c r="G84" s="432"/>
      <c r="H84" s="427"/>
    </row>
    <row r="85" spans="1:19" ht="11.25" customHeight="1">
      <c r="A85" s="52"/>
      <c r="B85" s="428"/>
      <c r="C85" s="429"/>
      <c r="D85" s="425"/>
      <c r="E85" s="424"/>
      <c r="F85" s="425"/>
      <c r="G85" s="426"/>
      <c r="H85" s="427"/>
    </row>
    <row r="86" spans="1:19" ht="11.25" customHeight="1">
      <c r="A86" s="52"/>
      <c r="B86" s="430"/>
      <c r="C86" s="429"/>
      <c r="D86" s="425"/>
      <c r="E86" s="431"/>
      <c r="F86" s="425"/>
      <c r="G86" s="432"/>
      <c r="H86" s="427"/>
    </row>
    <row r="87" spans="1:19" ht="11.25" customHeight="1">
      <c r="A87" s="52"/>
      <c r="B87" s="428"/>
      <c r="C87" s="429"/>
      <c r="D87" s="425"/>
      <c r="E87" s="424"/>
      <c r="F87" s="425"/>
      <c r="G87" s="426"/>
      <c r="H87" s="427"/>
    </row>
    <row r="88" spans="1:19" ht="11.25" customHeight="1">
      <c r="A88" s="52"/>
      <c r="B88" s="430"/>
      <c r="C88" s="429"/>
      <c r="D88" s="425"/>
      <c r="E88" s="431"/>
      <c r="F88" s="425"/>
      <c r="G88" s="432"/>
      <c r="H88" s="427"/>
    </row>
    <row r="89" spans="1:19" ht="11.25" customHeight="1">
      <c r="A89" s="52"/>
      <c r="B89" s="428"/>
      <c r="C89" s="429"/>
      <c r="D89" s="425"/>
      <c r="E89" s="424"/>
      <c r="F89" s="425"/>
      <c r="G89" s="426"/>
      <c r="H89" s="427"/>
    </row>
    <row r="90" spans="1:19" ht="11.25" customHeight="1">
      <c r="A90" s="52"/>
      <c r="B90" s="430"/>
      <c r="C90" s="429"/>
      <c r="D90" s="425"/>
      <c r="E90" s="431"/>
      <c r="F90" s="425"/>
      <c r="G90" s="432"/>
      <c r="H90" s="427"/>
    </row>
    <row r="91" spans="1:19" ht="15" customHeight="1">
      <c r="A91" s="52"/>
      <c r="B91" s="428"/>
      <c r="C91" s="429"/>
      <c r="D91" s="425"/>
      <c r="E91" s="424"/>
      <c r="F91" s="425"/>
      <c r="G91" s="426"/>
      <c r="H91" s="427"/>
    </row>
    <row r="92" spans="1:19" ht="15" customHeight="1">
      <c r="A92" s="52"/>
      <c r="B92" s="430"/>
      <c r="C92" s="429"/>
      <c r="D92" s="425"/>
      <c r="E92" s="431"/>
      <c r="F92" s="425"/>
      <c r="G92" s="432"/>
      <c r="H92" s="427"/>
    </row>
    <row r="93" spans="1:19" ht="15" customHeight="1">
      <c r="A93" s="52"/>
      <c r="B93" s="428"/>
      <c r="C93" s="429"/>
      <c r="D93" s="425"/>
      <c r="E93" s="424"/>
      <c r="F93" s="425"/>
      <c r="G93" s="426"/>
      <c r="H93" s="427"/>
    </row>
    <row r="94" spans="1:19" ht="15" customHeight="1">
      <c r="A94" s="52"/>
      <c r="B94" s="430"/>
      <c r="C94" s="429"/>
      <c r="D94" s="425"/>
      <c r="E94" s="431"/>
      <c r="F94" s="425"/>
      <c r="G94" s="432"/>
      <c r="H94" s="427"/>
    </row>
    <row r="95" spans="1:19" ht="15" customHeight="1">
      <c r="A95" s="52"/>
      <c r="B95" s="428"/>
      <c r="C95" s="429"/>
      <c r="D95" s="425"/>
      <c r="E95" s="424"/>
      <c r="F95" s="425"/>
      <c r="G95" s="437"/>
      <c r="H95" s="438"/>
    </row>
    <row r="96" spans="1:19" ht="11.25" customHeight="1">
      <c r="A96" s="52"/>
      <c r="B96" s="421" t="s">
        <v>4</v>
      </c>
      <c r="C96" s="422"/>
      <c r="D96" s="423"/>
      <c r="E96" s="421">
        <f>SUM(E84:F95)</f>
        <v>0</v>
      </c>
      <c r="F96" s="423"/>
      <c r="G96" s="436">
        <f>SUM(G84:H95)</f>
        <v>0</v>
      </c>
      <c r="H96" s="423"/>
    </row>
    <row r="97" spans="1:1" ht="11.25" customHeight="1">
      <c r="A97" s="52"/>
    </row>
    <row r="98" spans="1:1" ht="11.25" customHeight="1">
      <c r="A98" s="52"/>
    </row>
    <row r="99" spans="1:1" ht="11.25" customHeight="1">
      <c r="A99" s="52"/>
    </row>
    <row r="100" spans="1:1" ht="15" customHeight="1">
      <c r="A100" s="52"/>
    </row>
    <row r="101" spans="1:1" ht="11.25" customHeight="1">
      <c r="A101" s="52"/>
    </row>
    <row r="102" spans="1:1" ht="11.25" customHeight="1">
      <c r="A102" s="52"/>
    </row>
    <row r="103" spans="1:1" ht="11.25" customHeight="1">
      <c r="A103" s="52"/>
    </row>
    <row r="104" spans="1:1" ht="11.25" customHeight="1">
      <c r="A104" s="52"/>
    </row>
    <row r="105" spans="1:1" ht="11.25" customHeight="1">
      <c r="A105" s="52"/>
    </row>
    <row r="106" spans="1:1" ht="11.25" customHeight="1">
      <c r="A106" s="52"/>
    </row>
    <row r="107" spans="1:1" ht="11.25" customHeight="1">
      <c r="A107" s="52"/>
    </row>
    <row r="108" spans="1:1" ht="11.25" customHeight="1">
      <c r="A108" s="52"/>
    </row>
    <row r="109" spans="1:1" ht="15" customHeight="1">
      <c r="A109" s="52"/>
    </row>
    <row r="110" spans="1:1" ht="11.25" customHeight="1">
      <c r="A110" s="52"/>
    </row>
    <row r="111" spans="1:1" ht="11.25" customHeight="1">
      <c r="A111" s="52"/>
    </row>
    <row r="112" spans="1:1" ht="11.25" customHeight="1">
      <c r="A112" s="52"/>
    </row>
    <row r="113" spans="1:1" ht="11.25" customHeight="1">
      <c r="A113" s="52"/>
    </row>
    <row r="114" spans="1:1" ht="11.25" customHeight="1">
      <c r="A114" s="52"/>
    </row>
    <row r="115" spans="1:1" ht="11.25" customHeight="1">
      <c r="A115" s="52"/>
    </row>
    <row r="116" spans="1:1" ht="11.25" customHeight="1">
      <c r="A116" s="52"/>
    </row>
    <row r="117" spans="1:1" ht="11.25" customHeight="1">
      <c r="A117" s="52"/>
    </row>
    <row r="118" spans="1:1" ht="15" customHeight="1">
      <c r="A118" s="52"/>
    </row>
    <row r="119" spans="1:1" ht="11.25" customHeight="1">
      <c r="A119" s="52"/>
    </row>
    <row r="120" spans="1:1" ht="11.25" customHeight="1">
      <c r="A120" s="52"/>
    </row>
    <row r="121" spans="1:1" ht="11.25" customHeight="1">
      <c r="A121" s="52"/>
    </row>
    <row r="122" spans="1:1" ht="11.25" customHeight="1">
      <c r="A122" s="52"/>
    </row>
    <row r="123" spans="1:1" ht="11.25" customHeight="1">
      <c r="A123" s="52"/>
    </row>
    <row r="124" spans="1:1" ht="11.25" customHeight="1">
      <c r="A124" s="52"/>
    </row>
    <row r="125" spans="1:1" ht="11.25" customHeight="1">
      <c r="A125" s="52"/>
    </row>
    <row r="126" spans="1:1" ht="11.25" customHeight="1">
      <c r="A126" s="52"/>
    </row>
    <row r="127" spans="1:1" ht="15" customHeight="1">
      <c r="A127" s="52"/>
    </row>
    <row r="128" spans="1:1" ht="11.25" customHeight="1">
      <c r="A128" s="52"/>
    </row>
    <row r="129" spans="1:1" ht="11.25" customHeight="1">
      <c r="A129" s="52"/>
    </row>
    <row r="130" spans="1:1" ht="11.25" customHeight="1">
      <c r="A130" s="52"/>
    </row>
    <row r="131" spans="1:1" ht="11.25" customHeight="1">
      <c r="A131" s="52"/>
    </row>
    <row r="132" spans="1:1" ht="11.25" customHeight="1">
      <c r="A132" s="52"/>
    </row>
    <row r="133" spans="1:1" ht="11.25" customHeight="1">
      <c r="A133" s="52"/>
    </row>
    <row r="134" spans="1:1" ht="11.25" customHeight="1">
      <c r="A134" s="52"/>
    </row>
    <row r="135" spans="1:1" ht="11.25" customHeight="1">
      <c r="A135" s="52"/>
    </row>
    <row r="136" spans="1:1" ht="15" customHeight="1">
      <c r="A136" s="52"/>
    </row>
    <row r="137" spans="1:1" ht="11.25" customHeight="1">
      <c r="A137" s="52"/>
    </row>
    <row r="138" spans="1:1" ht="11.25" customHeight="1">
      <c r="A138" s="52"/>
    </row>
    <row r="139" spans="1:1" ht="11.25" customHeight="1">
      <c r="A139" s="52"/>
    </row>
    <row r="140" spans="1:1" ht="11.25" customHeight="1">
      <c r="A140" s="52"/>
    </row>
    <row r="141" spans="1:1" ht="11.25" customHeight="1">
      <c r="A141" s="52"/>
    </row>
    <row r="142" spans="1:1" ht="11.25" customHeight="1">
      <c r="A142" s="52"/>
    </row>
    <row r="143" spans="1:1" ht="11.25" customHeight="1">
      <c r="A143" s="52"/>
    </row>
    <row r="144" spans="1:1" ht="11.25" customHeight="1">
      <c r="A144" s="52"/>
    </row>
    <row r="145" spans="1:19" ht="15" customHeight="1">
      <c r="A145" s="52"/>
    </row>
    <row r="146" spans="1:19" ht="18.75" customHeight="1">
      <c r="A146" s="52"/>
    </row>
    <row r="147" spans="1:19" ht="18.75" customHeight="1">
      <c r="A147" s="52"/>
    </row>
    <row r="148" spans="1:19" ht="11.25" customHeight="1">
      <c r="A148" s="52"/>
      <c r="B148" s="85"/>
      <c r="C148" s="86"/>
      <c r="D148" s="86"/>
      <c r="E148" s="87"/>
      <c r="F148" s="87"/>
      <c r="G148" s="87"/>
      <c r="H148" s="87"/>
      <c r="I148" s="87"/>
      <c r="J148" s="87"/>
      <c r="K148" s="87"/>
      <c r="L148" s="87"/>
      <c r="M148" s="87"/>
      <c r="N148" s="87"/>
      <c r="O148" s="87"/>
      <c r="P148" s="87"/>
      <c r="Q148" s="87"/>
      <c r="R148" s="87"/>
      <c r="S148" s="52"/>
    </row>
    <row r="149" spans="1:19" ht="11.25" customHeight="1">
      <c r="A149" s="52"/>
      <c r="B149" s="85"/>
      <c r="C149" s="86"/>
      <c r="D149" s="86"/>
      <c r="E149" s="87"/>
      <c r="F149" s="87"/>
      <c r="G149" s="87"/>
      <c r="H149" s="87"/>
      <c r="I149" s="87"/>
      <c r="J149" s="87"/>
      <c r="K149" s="87"/>
      <c r="L149" s="87"/>
      <c r="M149" s="87"/>
      <c r="N149" s="87"/>
      <c r="O149" s="87"/>
      <c r="P149" s="87"/>
      <c r="Q149" s="87"/>
      <c r="R149" s="87"/>
      <c r="S149" s="52"/>
    </row>
    <row r="150" spans="1:19" ht="11.25" customHeight="1">
      <c r="A150" s="52"/>
      <c r="B150" s="85"/>
      <c r="C150" s="86"/>
      <c r="D150" s="86"/>
      <c r="E150" s="87"/>
      <c r="F150" s="87"/>
      <c r="G150" s="87"/>
      <c r="H150" s="87"/>
      <c r="I150" s="87"/>
      <c r="J150" s="87"/>
      <c r="K150" s="87"/>
      <c r="L150" s="87"/>
      <c r="M150" s="87"/>
      <c r="N150" s="87"/>
      <c r="O150" s="87"/>
      <c r="P150" s="87"/>
      <c r="Q150" s="87"/>
      <c r="R150" s="87"/>
      <c r="S150" s="52"/>
    </row>
    <row r="151" spans="1:19" ht="11.25" customHeight="1">
      <c r="A151" s="52"/>
      <c r="B151" s="85"/>
      <c r="C151" s="86"/>
      <c r="D151" s="86"/>
      <c r="E151" s="87"/>
      <c r="F151" s="87"/>
      <c r="G151" s="87"/>
      <c r="H151" s="87"/>
      <c r="I151" s="87"/>
      <c r="J151" s="87"/>
      <c r="K151" s="87"/>
      <c r="L151" s="87"/>
      <c r="M151" s="87"/>
      <c r="N151" s="87"/>
      <c r="O151" s="87"/>
      <c r="P151" s="87"/>
      <c r="Q151" s="87"/>
      <c r="R151" s="87"/>
      <c r="S151" s="52"/>
    </row>
    <row r="152" spans="1:19" ht="11.25" customHeight="1">
      <c r="A152" s="52"/>
      <c r="B152" s="85"/>
      <c r="C152" s="86"/>
      <c r="D152" s="86"/>
      <c r="E152" s="87"/>
      <c r="F152" s="87"/>
      <c r="G152" s="87"/>
      <c r="H152" s="87"/>
      <c r="I152" s="87"/>
      <c r="J152" s="87"/>
      <c r="K152" s="87"/>
      <c r="L152" s="87"/>
      <c r="M152" s="87"/>
      <c r="N152" s="87"/>
      <c r="O152" s="87"/>
      <c r="P152" s="87"/>
      <c r="Q152" s="87"/>
      <c r="R152" s="87"/>
      <c r="S152" s="52"/>
    </row>
  </sheetData>
  <mergeCells count="101">
    <mergeCell ref="E96:F96"/>
    <mergeCell ref="G96:H96"/>
    <mergeCell ref="B94:D94"/>
    <mergeCell ref="E94:F94"/>
    <mergeCell ref="G94:H94"/>
    <mergeCell ref="B95:D95"/>
    <mergeCell ref="E95:F95"/>
    <mergeCell ref="G95:H95"/>
    <mergeCell ref="B96:D96"/>
    <mergeCell ref="G85:H85"/>
    <mergeCell ref="B86:D86"/>
    <mergeCell ref="E86:F86"/>
    <mergeCell ref="G86:H86"/>
    <mergeCell ref="B87:D87"/>
    <mergeCell ref="E90:F90"/>
    <mergeCell ref="G90:H90"/>
    <mergeCell ref="B88:D88"/>
    <mergeCell ref="E88:F88"/>
    <mergeCell ref="G88:H88"/>
    <mergeCell ref="B89:D89"/>
    <mergeCell ref="E89:F89"/>
    <mergeCell ref="G89:H89"/>
    <mergeCell ref="B90:D90"/>
    <mergeCell ref="B76:D76"/>
    <mergeCell ref="B77:D77"/>
    <mergeCell ref="E93:F93"/>
    <mergeCell ref="G93:H93"/>
    <mergeCell ref="B91:D91"/>
    <mergeCell ref="E91:F91"/>
    <mergeCell ref="G91:H91"/>
    <mergeCell ref="B92:D92"/>
    <mergeCell ref="E92:F92"/>
    <mergeCell ref="G92:H92"/>
    <mergeCell ref="B93:D93"/>
    <mergeCell ref="E84:F84"/>
    <mergeCell ref="G84:H84"/>
    <mergeCell ref="B78:D78"/>
    <mergeCell ref="B81:H81"/>
    <mergeCell ref="B82:J82"/>
    <mergeCell ref="B83:D83"/>
    <mergeCell ref="E83:F83"/>
    <mergeCell ref="G83:H83"/>
    <mergeCell ref="B84:D84"/>
    <mergeCell ref="E87:F87"/>
    <mergeCell ref="G87:H87"/>
    <mergeCell ref="B85:D85"/>
    <mergeCell ref="E85:F85"/>
    <mergeCell ref="B50:B57"/>
    <mergeCell ref="B59:B66"/>
    <mergeCell ref="B68:B75"/>
    <mergeCell ref="C29:C30"/>
    <mergeCell ref="B31:D31"/>
    <mergeCell ref="C32:C33"/>
    <mergeCell ref="C34:C35"/>
    <mergeCell ref="C36:C37"/>
    <mergeCell ref="C38:C39"/>
    <mergeCell ref="B40:D40"/>
    <mergeCell ref="C65:C66"/>
    <mergeCell ref="C68:C69"/>
    <mergeCell ref="C70:C71"/>
    <mergeCell ref="C72:C73"/>
    <mergeCell ref="C74:C75"/>
    <mergeCell ref="B58:D58"/>
    <mergeCell ref="C59:C60"/>
    <mergeCell ref="C61:C62"/>
    <mergeCell ref="C18:C19"/>
    <mergeCell ref="C20:C21"/>
    <mergeCell ref="B22:D22"/>
    <mergeCell ref="C41:C42"/>
    <mergeCell ref="C43:C44"/>
    <mergeCell ref="C45:C46"/>
    <mergeCell ref="B23:B30"/>
    <mergeCell ref="C23:C24"/>
    <mergeCell ref="C25:C26"/>
    <mergeCell ref="C27:C28"/>
    <mergeCell ref="B32:B39"/>
    <mergeCell ref="B41:B48"/>
    <mergeCell ref="C47:C48"/>
    <mergeCell ref="B49:D49"/>
    <mergeCell ref="C50:C51"/>
    <mergeCell ref="C52:C53"/>
    <mergeCell ref="C54:C55"/>
    <mergeCell ref="C56:C57"/>
    <mergeCell ref="C63:C64"/>
    <mergeCell ref="B67:D67"/>
    <mergeCell ref="A1:S1"/>
    <mergeCell ref="A2:S2"/>
    <mergeCell ref="B3:D3"/>
    <mergeCell ref="N3:P3"/>
    <mergeCell ref="Q3:R3"/>
    <mergeCell ref="A4:S4"/>
    <mergeCell ref="A5:S5"/>
    <mergeCell ref="C14:C15"/>
    <mergeCell ref="C16:C17"/>
    <mergeCell ref="B6:C6"/>
    <mergeCell ref="D6:E6"/>
    <mergeCell ref="F6:G6"/>
    <mergeCell ref="B8:N10"/>
    <mergeCell ref="B11:J11"/>
    <mergeCell ref="B12:J12"/>
    <mergeCell ref="B14:B21"/>
  </mergeCells>
  <dataValidations count="1">
    <dataValidation type="decimal" operator="greaterThanOrEqual" allowBlank="1" showInputMessage="1" showErrorMessage="1" prompt="Please only enter a number into this cell" sqref="E15:Q15 E17:Q17 E19:Q19 E21:Q21 E28:Q28 E30:Q30 E75:Q75 E24:Q24 E37:Q37 E33:Q33 E39:Q39 E26:Q26 E46:Q46 E48:Q48 E42:Q42 E35:Q35 E53:Q53 E55:Q55 E57:Q57 E44:Q44 E60:Q60 E62:Q62 E64:Q64 E66:Q66 E69:Q69 E71:Q71 E73:Q73 E51:Q51" xr:uid="{00000000-0002-0000-0400-000000000000}">
      <formula1>0</formula1>
    </dataValidation>
  </dataValidations>
  <pageMargins left="0.27559055118110237" right="0.23622047244094491" top="0.27559055118110237" bottom="0.27559055118110237" header="0" footer="0"/>
  <pageSetup paperSize="9" orientation="portrait" r:id="rId1"/>
  <rowBreaks count="1" manualBreakCount="1">
    <brk id="8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B84"/>
  <sheetViews>
    <sheetView workbookViewId="0">
      <selection activeCell="H67" sqref="H67"/>
    </sheetView>
  </sheetViews>
  <sheetFormatPr defaultColWidth="12.6640625" defaultRowHeight="15" customHeight="1"/>
  <cols>
    <col min="1" max="1" width="4.33203125" customWidth="1"/>
    <col min="2" max="2" width="18.44140625" customWidth="1"/>
    <col min="3" max="3" width="12.6640625" customWidth="1"/>
    <col min="4" max="4" width="13.6640625" hidden="1" customWidth="1"/>
    <col min="5" max="5" width="27.6640625" customWidth="1"/>
    <col min="6" max="7" width="13.44140625" customWidth="1"/>
    <col min="8" max="8" width="11.77734375" customWidth="1"/>
    <col min="9" max="9" width="13.44140625" customWidth="1"/>
    <col min="10" max="10" width="13.6640625" customWidth="1"/>
    <col min="11" max="11" width="12.33203125" customWidth="1"/>
    <col min="12" max="12" width="22.21875" customWidth="1"/>
    <col min="15" max="15" width="12.109375" customWidth="1"/>
    <col min="16" max="16" width="14" customWidth="1"/>
    <col min="18" max="18" width="24.88671875" customWidth="1"/>
    <col min="19" max="19" width="13" customWidth="1"/>
    <col min="20" max="20" width="10.6640625" customWidth="1"/>
    <col min="21" max="21" width="12.44140625" customWidth="1"/>
    <col min="22" max="22" width="13.44140625" customWidth="1"/>
    <col min="23" max="23" width="11.88671875" customWidth="1"/>
    <col min="24" max="28" width="0.33203125" customWidth="1"/>
  </cols>
  <sheetData>
    <row r="1" spans="1:28" ht="21.75" customHeight="1">
      <c r="A1" s="452" t="s">
        <v>184</v>
      </c>
      <c r="B1" s="329"/>
      <c r="C1" s="329"/>
      <c r="D1" s="329"/>
      <c r="E1" s="329"/>
      <c r="F1" s="329"/>
      <c r="G1" s="329"/>
      <c r="H1" s="329"/>
      <c r="I1" s="329"/>
      <c r="J1" s="329"/>
      <c r="K1" s="329"/>
      <c r="L1" s="329"/>
      <c r="M1" s="329"/>
      <c r="N1" s="329"/>
      <c r="O1" s="329"/>
      <c r="P1" s="329"/>
      <c r="Q1" s="329"/>
      <c r="R1" s="329"/>
      <c r="S1" s="329"/>
      <c r="T1" s="329"/>
      <c r="U1" s="329"/>
      <c r="V1" s="329"/>
      <c r="W1" s="329"/>
    </row>
    <row r="2" spans="1:28" ht="24" customHeight="1">
      <c r="B2" s="330"/>
      <c r="C2" s="329"/>
      <c r="D2" s="329"/>
      <c r="E2" s="329"/>
      <c r="G2" s="10"/>
      <c r="H2" s="10"/>
      <c r="I2" s="10"/>
      <c r="J2" s="10"/>
      <c r="K2" s="10"/>
      <c r="L2" s="10"/>
      <c r="M2" s="331"/>
      <c r="N2" s="329"/>
      <c r="O2" s="329"/>
      <c r="P2" s="332"/>
      <c r="Q2" s="329"/>
      <c r="R2" s="19"/>
      <c r="S2" s="329"/>
      <c r="T2" s="329"/>
      <c r="U2" s="329"/>
      <c r="V2" s="329"/>
      <c r="W2" s="329"/>
    </row>
    <row r="3" spans="1:28" ht="13.2">
      <c r="A3" s="449"/>
      <c r="B3" s="453"/>
      <c r="C3" s="453"/>
      <c r="D3" s="453"/>
      <c r="E3" s="453"/>
      <c r="F3" s="453"/>
      <c r="G3" s="453"/>
      <c r="H3" s="453"/>
      <c r="I3" s="453"/>
      <c r="J3" s="453"/>
      <c r="K3" s="453"/>
      <c r="L3" s="453"/>
      <c r="M3" s="453"/>
      <c r="N3" s="453"/>
      <c r="O3" s="453"/>
      <c r="P3" s="453"/>
      <c r="Q3" s="453"/>
      <c r="R3" s="454"/>
      <c r="S3" s="329"/>
      <c r="T3" s="329"/>
      <c r="U3" s="329"/>
      <c r="V3" s="329"/>
      <c r="W3" s="329"/>
    </row>
    <row r="4" spans="1:28" ht="13.2">
      <c r="A4" s="450"/>
      <c r="B4" s="329"/>
      <c r="C4" s="329"/>
      <c r="D4" s="329"/>
      <c r="E4" s="329"/>
      <c r="F4" s="329"/>
      <c r="G4" s="329"/>
      <c r="H4" s="329"/>
      <c r="I4" s="329"/>
      <c r="J4" s="329"/>
      <c r="K4" s="329"/>
      <c r="L4" s="329"/>
      <c r="M4" s="329"/>
      <c r="N4" s="329"/>
      <c r="O4" s="329"/>
      <c r="P4" s="329"/>
      <c r="Q4" s="329"/>
      <c r="R4" s="455"/>
      <c r="S4" s="329"/>
      <c r="T4" s="329"/>
      <c r="U4" s="329"/>
      <c r="V4" s="329"/>
      <c r="W4" s="329"/>
    </row>
    <row r="5" spans="1:28" ht="13.2">
      <c r="A5" s="450"/>
      <c r="B5" s="329"/>
      <c r="C5" s="329"/>
      <c r="D5" s="329"/>
      <c r="E5" s="329"/>
      <c r="F5" s="329"/>
      <c r="G5" s="329"/>
      <c r="H5" s="329"/>
      <c r="I5" s="329"/>
      <c r="J5" s="329"/>
      <c r="K5" s="329"/>
      <c r="L5" s="329"/>
      <c r="M5" s="329"/>
      <c r="N5" s="329"/>
      <c r="O5" s="329"/>
      <c r="P5" s="329"/>
      <c r="Q5" s="329"/>
      <c r="R5" s="455"/>
      <c r="S5" s="329"/>
      <c r="T5" s="329"/>
      <c r="U5" s="329"/>
      <c r="V5" s="329"/>
      <c r="W5" s="329"/>
    </row>
    <row r="6" spans="1:28" ht="13.2">
      <c r="A6" s="451"/>
      <c r="B6" s="456"/>
      <c r="C6" s="456"/>
      <c r="D6" s="456"/>
      <c r="E6" s="456"/>
      <c r="F6" s="456"/>
      <c r="G6" s="456"/>
      <c r="H6" s="456"/>
      <c r="I6" s="456"/>
      <c r="J6" s="456"/>
      <c r="K6" s="456"/>
      <c r="L6" s="456"/>
      <c r="M6" s="456"/>
      <c r="N6" s="456"/>
      <c r="O6" s="456"/>
      <c r="P6" s="456"/>
      <c r="Q6" s="456"/>
      <c r="R6" s="457"/>
      <c r="S6" s="329"/>
      <c r="T6" s="329"/>
      <c r="U6" s="329"/>
      <c r="V6" s="329"/>
      <c r="W6" s="329"/>
    </row>
    <row r="7" spans="1:28" ht="13.2">
      <c r="A7" s="461"/>
      <c r="B7" s="449"/>
      <c r="C7" s="453"/>
      <c r="D7" s="453"/>
      <c r="E7" s="453"/>
      <c r="F7" s="453"/>
      <c r="G7" s="453"/>
      <c r="H7" s="453"/>
      <c r="I7" s="453"/>
      <c r="J7" s="453"/>
      <c r="K7" s="453"/>
      <c r="L7" s="453"/>
      <c r="M7" s="453"/>
      <c r="N7" s="453"/>
      <c r="O7" s="453"/>
      <c r="P7" s="453"/>
      <c r="Q7" s="453"/>
      <c r="R7" s="454"/>
      <c r="S7" s="329"/>
      <c r="T7" s="329"/>
      <c r="U7" s="329"/>
      <c r="V7" s="329"/>
      <c r="W7" s="329"/>
    </row>
    <row r="8" spans="1:28" ht="15.6">
      <c r="A8" s="462"/>
      <c r="B8" s="464" t="s">
        <v>0</v>
      </c>
      <c r="C8" s="459"/>
      <c r="D8" s="459"/>
      <c r="E8" s="459"/>
      <c r="F8" s="459"/>
      <c r="G8" s="459"/>
      <c r="H8" s="459"/>
      <c r="I8" s="459"/>
      <c r="J8" s="459"/>
      <c r="K8" s="459"/>
      <c r="L8" s="459"/>
      <c r="M8" s="459"/>
      <c r="N8" s="459"/>
      <c r="O8" s="459"/>
      <c r="P8" s="459"/>
      <c r="Q8" s="459"/>
      <c r="R8" s="460"/>
      <c r="S8" s="329"/>
      <c r="T8" s="329"/>
      <c r="U8" s="329"/>
      <c r="V8" s="329"/>
      <c r="W8" s="329"/>
    </row>
    <row r="9" spans="1:28" ht="75.75" customHeight="1">
      <c r="A9" s="463"/>
      <c r="B9" s="458" t="s">
        <v>185</v>
      </c>
      <c r="C9" s="459"/>
      <c r="D9" s="459"/>
      <c r="E9" s="459"/>
      <c r="F9" s="459"/>
      <c r="G9" s="459"/>
      <c r="H9" s="459"/>
      <c r="I9" s="459"/>
      <c r="J9" s="459"/>
      <c r="K9" s="459"/>
      <c r="L9" s="459"/>
      <c r="M9" s="459"/>
      <c r="N9" s="459"/>
      <c r="O9" s="459"/>
      <c r="P9" s="459"/>
      <c r="Q9" s="459"/>
      <c r="R9" s="460"/>
      <c r="S9" s="329"/>
      <c r="T9" s="329"/>
      <c r="U9" s="329"/>
      <c r="V9" s="329"/>
      <c r="W9" s="329"/>
    </row>
    <row r="10" spans="1:28" ht="13.2">
      <c r="A10" s="10"/>
      <c r="B10" s="14"/>
      <c r="C10" s="14"/>
      <c r="D10" s="135"/>
      <c r="E10" s="135"/>
      <c r="F10" s="135"/>
      <c r="G10" s="135"/>
      <c r="H10" s="135"/>
      <c r="I10" s="135"/>
      <c r="J10" s="135"/>
      <c r="K10" s="135"/>
      <c r="L10" s="135"/>
      <c r="M10" s="135"/>
      <c r="N10" s="135"/>
      <c r="O10" s="135"/>
      <c r="P10" s="135"/>
      <c r="Q10" s="135"/>
      <c r="R10" s="135"/>
      <c r="S10" s="329"/>
      <c r="T10" s="329"/>
      <c r="U10" s="329"/>
      <c r="V10" s="329"/>
      <c r="W10" s="329"/>
    </row>
    <row r="11" spans="1:28" ht="35.4">
      <c r="B11" s="338" t="s">
        <v>186</v>
      </c>
      <c r="C11" s="329"/>
      <c r="D11" s="136"/>
      <c r="E11" s="137"/>
      <c r="F11" s="137"/>
      <c r="G11" s="443"/>
      <c r="H11" s="444"/>
      <c r="I11" s="445"/>
      <c r="J11" s="138"/>
      <c r="K11" s="138"/>
      <c r="L11" s="138"/>
      <c r="M11" s="138"/>
      <c r="N11" s="138"/>
      <c r="O11" s="138"/>
      <c r="P11" s="138"/>
      <c r="Q11" s="138"/>
      <c r="R11" s="138"/>
      <c r="S11" s="329"/>
      <c r="T11" s="329"/>
      <c r="U11" s="329"/>
      <c r="V11" s="329"/>
      <c r="W11" s="329"/>
      <c r="X11" s="5"/>
      <c r="Y11" s="5"/>
      <c r="Z11" s="5"/>
      <c r="AA11" s="5"/>
      <c r="AB11" s="5"/>
    </row>
    <row r="12" spans="1:28" ht="13.2">
      <c r="A12" s="12"/>
      <c r="B12" s="465" t="s">
        <v>187</v>
      </c>
      <c r="C12" s="447"/>
      <c r="D12" s="447"/>
      <c r="E12" s="447"/>
      <c r="F12" s="447"/>
      <c r="G12" s="447"/>
      <c r="H12" s="447"/>
      <c r="I12" s="447"/>
      <c r="J12" s="447"/>
      <c r="K12" s="447"/>
      <c r="L12" s="448"/>
      <c r="M12" s="14"/>
      <c r="N12" s="14"/>
      <c r="O12" s="14"/>
      <c r="P12" s="14"/>
      <c r="Q12" s="14"/>
      <c r="R12" s="14"/>
      <c r="S12" s="329"/>
      <c r="T12" s="329"/>
      <c r="U12" s="329"/>
      <c r="V12" s="329"/>
      <c r="W12" s="329"/>
    </row>
    <row r="13" spans="1:28" ht="13.2">
      <c r="A13" s="12"/>
      <c r="B13" s="15" t="s">
        <v>188</v>
      </c>
      <c r="C13" s="16" t="s">
        <v>189</v>
      </c>
      <c r="D13" s="13"/>
      <c r="E13" s="140"/>
      <c r="F13" s="141"/>
      <c r="G13" s="142"/>
      <c r="H13" s="143"/>
      <c r="I13" s="144"/>
      <c r="J13" s="144"/>
      <c r="K13" s="144"/>
      <c r="L13" s="144"/>
      <c r="M13" s="10"/>
      <c r="N13" s="10"/>
      <c r="O13" s="10"/>
      <c r="P13" s="10"/>
      <c r="Q13" s="10"/>
      <c r="R13" s="10"/>
      <c r="S13" s="329"/>
      <c r="T13" s="329"/>
      <c r="U13" s="329"/>
      <c r="V13" s="329"/>
      <c r="W13" s="329"/>
    </row>
    <row r="14" spans="1:28" ht="13.2">
      <c r="A14" s="12"/>
      <c r="B14" s="145" t="s">
        <v>2</v>
      </c>
      <c r="C14" s="146">
        <v>45413</v>
      </c>
      <c r="D14" s="13"/>
      <c r="E14" s="13"/>
      <c r="F14" s="134"/>
      <c r="G14" s="14"/>
      <c r="H14" s="10"/>
      <c r="I14" s="10"/>
      <c r="J14" s="10"/>
      <c r="K14" s="10"/>
      <c r="L14" s="10"/>
      <c r="M14" s="10"/>
      <c r="N14" s="10"/>
      <c r="O14" s="10"/>
      <c r="P14" s="10"/>
      <c r="Q14" s="10"/>
      <c r="R14" s="10"/>
      <c r="S14" s="329"/>
      <c r="T14" s="329"/>
      <c r="U14" s="329"/>
      <c r="V14" s="329"/>
      <c r="W14" s="329"/>
    </row>
    <row r="15" spans="1:28" ht="13.2">
      <c r="A15" s="12"/>
      <c r="B15" s="147" t="s">
        <v>147</v>
      </c>
      <c r="C15" s="148">
        <v>45778</v>
      </c>
      <c r="D15" s="13"/>
      <c r="E15" s="13"/>
      <c r="F15" s="13"/>
      <c r="G15" s="10"/>
      <c r="H15" s="10"/>
      <c r="I15" s="10"/>
      <c r="J15" s="10"/>
      <c r="K15" s="10"/>
      <c r="L15" s="10"/>
      <c r="M15" s="10"/>
      <c r="N15" s="10"/>
      <c r="O15" s="10"/>
      <c r="P15" s="10"/>
      <c r="Q15" s="10"/>
      <c r="R15" s="10"/>
      <c r="S15" s="329"/>
      <c r="T15" s="329"/>
      <c r="U15" s="329"/>
      <c r="V15" s="329"/>
      <c r="W15" s="329"/>
    </row>
    <row r="16" spans="1:28" ht="13.2">
      <c r="A16" s="12"/>
      <c r="B16" s="149" t="s">
        <v>148</v>
      </c>
      <c r="C16" s="150">
        <v>46143</v>
      </c>
      <c r="D16" s="13"/>
      <c r="E16" s="13"/>
      <c r="F16" s="13"/>
      <c r="G16" s="10"/>
      <c r="H16" s="10"/>
      <c r="I16" s="10"/>
      <c r="J16" s="10"/>
      <c r="K16" s="10"/>
      <c r="L16" s="11"/>
      <c r="M16" s="10"/>
      <c r="N16" s="10"/>
      <c r="O16" s="10"/>
      <c r="P16" s="10"/>
      <c r="Q16" s="10"/>
      <c r="R16" s="10"/>
      <c r="S16" s="329"/>
      <c r="T16" s="329"/>
      <c r="U16" s="329"/>
      <c r="V16" s="329"/>
      <c r="W16" s="329"/>
    </row>
    <row r="17" spans="1:28" ht="13.2">
      <c r="A17" s="10"/>
      <c r="B17" s="135"/>
      <c r="C17" s="135"/>
      <c r="D17" s="135"/>
      <c r="E17" s="11"/>
      <c r="F17" s="11"/>
      <c r="G17" s="11"/>
      <c r="H17" s="11"/>
      <c r="I17" s="10"/>
      <c r="J17" s="10"/>
      <c r="K17" s="12"/>
      <c r="L17" s="8"/>
      <c r="M17" s="13"/>
      <c r="N17" s="10"/>
      <c r="O17" s="10"/>
      <c r="P17" s="10"/>
      <c r="Q17" s="10"/>
      <c r="R17" s="10"/>
      <c r="S17" s="329"/>
      <c r="T17" s="329"/>
      <c r="U17" s="329"/>
      <c r="V17" s="329"/>
      <c r="W17" s="329"/>
    </row>
    <row r="18" spans="1:28" ht="19.2">
      <c r="A18" s="12"/>
      <c r="B18" s="466" t="s">
        <v>190</v>
      </c>
      <c r="C18" s="447"/>
      <c r="D18" s="447"/>
      <c r="E18" s="447"/>
      <c r="F18" s="447"/>
      <c r="G18" s="447"/>
      <c r="H18" s="448"/>
      <c r="I18" s="133"/>
      <c r="J18" s="11"/>
      <c r="K18" s="11"/>
      <c r="L18" s="135"/>
      <c r="M18" s="11"/>
      <c r="N18" s="11"/>
      <c r="O18" s="11"/>
      <c r="P18" s="11"/>
      <c r="Q18" s="11"/>
      <c r="R18" s="11"/>
      <c r="S18" s="329"/>
      <c r="T18" s="329"/>
      <c r="U18" s="329"/>
      <c r="V18" s="329"/>
      <c r="W18" s="329"/>
    </row>
    <row r="19" spans="1:28" ht="16.2">
      <c r="A19" s="449"/>
      <c r="B19" s="151"/>
      <c r="C19" s="152"/>
      <c r="D19" s="153"/>
      <c r="E19" s="446" t="s">
        <v>2</v>
      </c>
      <c r="F19" s="447"/>
      <c r="G19" s="447"/>
      <c r="H19" s="447"/>
      <c r="I19" s="447"/>
      <c r="J19" s="447"/>
      <c r="K19" s="448"/>
      <c r="L19" s="446" t="s">
        <v>147</v>
      </c>
      <c r="M19" s="447"/>
      <c r="N19" s="447"/>
      <c r="O19" s="447"/>
      <c r="P19" s="447"/>
      <c r="Q19" s="448"/>
      <c r="R19" s="446" t="s">
        <v>148</v>
      </c>
      <c r="S19" s="447"/>
      <c r="T19" s="447"/>
      <c r="U19" s="447"/>
      <c r="V19" s="447"/>
      <c r="W19" s="448"/>
      <c r="X19" s="154"/>
      <c r="Y19" s="154"/>
      <c r="Z19" s="154"/>
      <c r="AA19" s="154"/>
      <c r="AB19" s="155"/>
    </row>
    <row r="20" spans="1:28" ht="72.599999999999994" thickBot="1">
      <c r="A20" s="450"/>
      <c r="B20" s="156" t="s">
        <v>191</v>
      </c>
      <c r="C20" s="156" t="s">
        <v>192</v>
      </c>
      <c r="D20" s="39" t="s">
        <v>193</v>
      </c>
      <c r="E20" s="39" t="s">
        <v>194</v>
      </c>
      <c r="F20" s="39" t="s">
        <v>195</v>
      </c>
      <c r="G20" s="156" t="s">
        <v>132</v>
      </c>
      <c r="H20" s="156" t="s">
        <v>196</v>
      </c>
      <c r="I20" s="156" t="s">
        <v>197</v>
      </c>
      <c r="J20" s="157" t="s">
        <v>198</v>
      </c>
      <c r="K20" s="156" t="s">
        <v>199</v>
      </c>
      <c r="L20" s="156" t="s">
        <v>194</v>
      </c>
      <c r="M20" s="156" t="s">
        <v>132</v>
      </c>
      <c r="N20" s="156" t="s">
        <v>189</v>
      </c>
      <c r="O20" s="156" t="s">
        <v>197</v>
      </c>
      <c r="P20" s="157" t="s">
        <v>198</v>
      </c>
      <c r="Q20" s="156" t="s">
        <v>199</v>
      </c>
      <c r="R20" s="39" t="s">
        <v>194</v>
      </c>
      <c r="S20" s="156" t="s">
        <v>132</v>
      </c>
      <c r="T20" s="156" t="s">
        <v>189</v>
      </c>
      <c r="U20" s="156" t="s">
        <v>197</v>
      </c>
      <c r="V20" s="157" t="s">
        <v>198</v>
      </c>
      <c r="W20" s="156" t="s">
        <v>199</v>
      </c>
    </row>
    <row r="21" spans="1:28" ht="84.6" thickBot="1">
      <c r="A21" s="450"/>
      <c r="B21" s="439" t="s">
        <v>200</v>
      </c>
      <c r="C21" s="442" t="str">
        <f>IFERROR(VLOOKUP(B21, Targets!A:B, 2, FALSE), "")</f>
        <v>Engagement</v>
      </c>
      <c r="D21" s="158" t="str">
        <f>""&amp;B21&amp;"1"</f>
        <v>How to support Pro Club Community Trust Scheme programmes to provide a range of activities1</v>
      </c>
      <c r="E21" s="159" t="str">
        <f>IFERROR(VLOOKUP(D21, Actions!A:B, 2, FALSE), "")</f>
        <v xml:space="preserve">Pro Club Trust to deliver coach development courses, workshops and CPD to increase the effectiveness of academic and community football. </v>
      </c>
      <c r="F21" s="160" t="s">
        <v>201</v>
      </c>
      <c r="G21" s="160" t="s">
        <v>202</v>
      </c>
      <c r="H21" s="172">
        <v>45473</v>
      </c>
      <c r="I21" s="162"/>
      <c r="J21" s="163"/>
      <c r="K21" s="164"/>
      <c r="L21" s="165" t="str">
        <f t="shared" ref="L21:L69" si="0">E21</f>
        <v xml:space="preserve">Pro Club Trust to deliver coach development courses, workshops and CPD to increase the effectiveness of academic and community football. </v>
      </c>
      <c r="M21" s="160" t="s">
        <v>201</v>
      </c>
      <c r="N21" s="160" t="s">
        <v>202</v>
      </c>
      <c r="O21" s="162"/>
      <c r="P21" s="166"/>
      <c r="Q21" s="167"/>
      <c r="R21" s="165" t="str">
        <f t="shared" ref="R21:R69" si="1">L21</f>
        <v xml:space="preserve">Pro Club Trust to deliver coach development courses, workshops and CPD to increase the effectiveness of academic and community football. </v>
      </c>
      <c r="S21" s="160" t="s">
        <v>201</v>
      </c>
      <c r="T21" s="160" t="s">
        <v>202</v>
      </c>
      <c r="U21" s="162"/>
      <c r="V21" s="166"/>
      <c r="W21" s="168"/>
    </row>
    <row r="22" spans="1:28" ht="60.6" thickBot="1">
      <c r="A22" s="450"/>
      <c r="B22" s="440"/>
      <c r="C22" s="440"/>
      <c r="D22" s="169" t="str">
        <f>""&amp;B21&amp;"2"</f>
        <v>How to support Pro Club Community Trust Scheme programmes to provide a range of activities2</v>
      </c>
      <c r="E22" s="170" t="str">
        <f>IFERROR(VLOOKUP(D22, Actions!A:B, 2, FALSE), "")</f>
        <v>Pro Club Trust to deliver and/or host a Player Development Centre (PDC) or Regional Talent Club (RTC), if identified by the CFA</v>
      </c>
      <c r="F22" s="171" t="s">
        <v>203</v>
      </c>
      <c r="G22" s="171" t="s">
        <v>202</v>
      </c>
      <c r="H22" s="172">
        <v>45473</v>
      </c>
      <c r="I22" s="173"/>
      <c r="J22" s="173"/>
      <c r="K22" s="174"/>
      <c r="L22" s="175" t="str">
        <f t="shared" si="0"/>
        <v>Pro Club Trust to deliver and/or host a Player Development Centre (PDC) or Regional Talent Club (RTC), if identified by the CFA</v>
      </c>
      <c r="M22" s="171" t="s">
        <v>203</v>
      </c>
      <c r="N22" s="171" t="s">
        <v>202</v>
      </c>
      <c r="O22" s="173"/>
      <c r="P22" s="173"/>
      <c r="Q22" s="174"/>
      <c r="R22" s="175" t="str">
        <f t="shared" si="1"/>
        <v>Pro Club Trust to deliver and/or host a Player Development Centre (PDC) or Regional Talent Club (RTC), if identified by the CFA</v>
      </c>
      <c r="S22" s="171" t="s">
        <v>203</v>
      </c>
      <c r="T22" s="171" t="s">
        <v>202</v>
      </c>
      <c r="U22" s="173"/>
      <c r="V22" s="173"/>
      <c r="W22" s="176"/>
    </row>
    <row r="23" spans="1:28" ht="144.6" thickBot="1">
      <c r="A23" s="450"/>
      <c r="B23" s="440"/>
      <c r="C23" s="440"/>
      <c r="D23" s="169" t="str">
        <f>""&amp;B21&amp;"3"</f>
        <v>How to support Pro Club Community Trust Scheme programmes to provide a range of activities3</v>
      </c>
      <c r="E23" s="170" t="str">
        <f>IFERROR(VLOOKUP(D23, Actions!A:B, 2, FALSE), "")</f>
        <v>Pro Club Trust to deliver and/or host post 16 learning opportunities e.g. BTEC, NVQ, Traineeships, T Levels or Apprenticeships</v>
      </c>
      <c r="F23" s="171" t="s">
        <v>204</v>
      </c>
      <c r="G23" s="171" t="s">
        <v>202</v>
      </c>
      <c r="H23" s="172">
        <v>45473</v>
      </c>
      <c r="I23" s="173"/>
      <c r="J23" s="173"/>
      <c r="K23" s="174"/>
      <c r="L23" s="175" t="str">
        <f t="shared" si="0"/>
        <v>Pro Club Trust to deliver and/or host post 16 learning opportunities e.g. BTEC, NVQ, Traineeships, T Levels or Apprenticeships</v>
      </c>
      <c r="M23" s="171" t="s">
        <v>204</v>
      </c>
      <c r="N23" s="171" t="s">
        <v>202</v>
      </c>
      <c r="O23" s="173"/>
      <c r="P23" s="173"/>
      <c r="Q23" s="174"/>
      <c r="R23" s="175" t="str">
        <f t="shared" si="1"/>
        <v>Pro Club Trust to deliver and/or host post 16 learning opportunities e.g. BTEC, NVQ, Traineeships, T Levels or Apprenticeships</v>
      </c>
      <c r="S23" s="171" t="s">
        <v>204</v>
      </c>
      <c r="T23" s="171" t="s">
        <v>202</v>
      </c>
      <c r="U23" s="173"/>
      <c r="V23" s="173"/>
      <c r="W23" s="176"/>
    </row>
    <row r="24" spans="1:28" ht="156.6" thickBot="1">
      <c r="A24" s="450"/>
      <c r="B24" s="440"/>
      <c r="C24" s="440"/>
      <c r="D24" s="169" t="str">
        <f>""&amp;B21&amp;"4"</f>
        <v>How to support Pro Club Community Trust Scheme programmes to provide a range of activities4</v>
      </c>
      <c r="E24" s="170" t="str">
        <f>IFERROR(VLOOKUP(D24, Actions!A:B, 2, FALSE), "")</f>
        <v>Pro Club Trust to deliver and/or host programmes that grow participation, specifically focusing on disability football, women and girls, football, LSEG and underrepresented groups</v>
      </c>
      <c r="F24" s="171" t="s">
        <v>205</v>
      </c>
      <c r="G24" s="171" t="s">
        <v>202</v>
      </c>
      <c r="H24" s="172">
        <v>45473</v>
      </c>
      <c r="I24" s="177"/>
      <c r="J24" s="177"/>
      <c r="K24" s="178"/>
      <c r="L24" s="175" t="str">
        <f t="shared" si="0"/>
        <v>Pro Club Trust to deliver and/or host programmes that grow participation, specifically focusing on disability football, women and girls, football, LSEG and underrepresented groups</v>
      </c>
      <c r="M24" s="171" t="s">
        <v>205</v>
      </c>
      <c r="N24" s="171" t="s">
        <v>202</v>
      </c>
      <c r="O24" s="177"/>
      <c r="P24" s="177"/>
      <c r="Q24" s="178"/>
      <c r="R24" s="175" t="str">
        <f t="shared" si="1"/>
        <v>Pro Club Trust to deliver and/or host programmes that grow participation, specifically focusing on disability football, women and girls, football, LSEG and underrepresented groups</v>
      </c>
      <c r="S24" s="171" t="s">
        <v>205</v>
      </c>
      <c r="T24" s="171" t="s">
        <v>202</v>
      </c>
      <c r="U24" s="177"/>
      <c r="V24" s="177"/>
      <c r="W24" s="179"/>
    </row>
    <row r="25" spans="1:28" ht="39.6" thickBot="1">
      <c r="A25" s="450"/>
      <c r="B25" s="440"/>
      <c r="C25" s="440"/>
      <c r="D25" s="169" t="str">
        <f>""&amp;B21&amp;"5"</f>
        <v>How to support Pro Club Community Trust Scheme programmes to provide a range of activities5</v>
      </c>
      <c r="E25" s="170">
        <f>IFERROR(VLOOKUP(D25, Actions!A:B, 2, FALSE), "")</f>
        <v>0</v>
      </c>
      <c r="F25" s="171"/>
      <c r="G25" s="171"/>
      <c r="H25" s="177"/>
      <c r="I25" s="177"/>
      <c r="J25" s="177"/>
      <c r="K25" s="178"/>
      <c r="L25" s="175">
        <f t="shared" si="0"/>
        <v>0</v>
      </c>
      <c r="M25" s="171"/>
      <c r="N25" s="171"/>
      <c r="O25" s="177"/>
      <c r="P25" s="177"/>
      <c r="Q25" s="178"/>
      <c r="R25" s="175">
        <f t="shared" si="1"/>
        <v>0</v>
      </c>
      <c r="S25" s="171"/>
      <c r="T25" s="171"/>
      <c r="U25" s="177"/>
      <c r="V25" s="177"/>
      <c r="W25" s="179"/>
    </row>
    <row r="26" spans="1:28" ht="39.6" thickBot="1">
      <c r="A26" s="450"/>
      <c r="B26" s="440"/>
      <c r="C26" s="440"/>
      <c r="D26" s="169" t="str">
        <f>""&amp;B21&amp;"6"</f>
        <v>How to support Pro Club Community Trust Scheme programmes to provide a range of activities6</v>
      </c>
      <c r="E26" s="170">
        <f>IFERROR(VLOOKUP(D26, Actions!A:B, 2, FALSE), "")</f>
        <v>0</v>
      </c>
      <c r="F26" s="171"/>
      <c r="G26" s="171"/>
      <c r="H26" s="177"/>
      <c r="I26" s="177"/>
      <c r="J26" s="177"/>
      <c r="K26" s="178"/>
      <c r="L26" s="175">
        <f t="shared" si="0"/>
        <v>0</v>
      </c>
      <c r="M26" s="171"/>
      <c r="N26" s="171"/>
      <c r="O26" s="177"/>
      <c r="P26" s="177"/>
      <c r="Q26" s="178"/>
      <c r="R26" s="175">
        <f t="shared" si="1"/>
        <v>0</v>
      </c>
      <c r="S26" s="171"/>
      <c r="T26" s="171"/>
      <c r="U26" s="177"/>
      <c r="V26" s="177"/>
      <c r="W26" s="179"/>
    </row>
    <row r="27" spans="1:28" ht="39.6" thickBot="1">
      <c r="A27" s="450"/>
      <c r="B27" s="441"/>
      <c r="C27" s="441"/>
      <c r="D27" s="180" t="str">
        <f>""&amp;B21&amp;"7"</f>
        <v>How to support Pro Club Community Trust Scheme programmes to provide a range of activities7</v>
      </c>
      <c r="E27" s="181">
        <f>IFERROR(VLOOKUP(D27, Actions!A:B, 2, FALSE), "")</f>
        <v>0</v>
      </c>
      <c r="F27" s="182"/>
      <c r="G27" s="182"/>
      <c r="H27" s="183"/>
      <c r="I27" s="183"/>
      <c r="J27" s="183"/>
      <c r="K27" s="184"/>
      <c r="L27" s="185">
        <f t="shared" si="0"/>
        <v>0</v>
      </c>
      <c r="M27" s="182"/>
      <c r="N27" s="182"/>
      <c r="O27" s="183"/>
      <c r="P27" s="183"/>
      <c r="Q27" s="184"/>
      <c r="R27" s="185">
        <f t="shared" si="1"/>
        <v>0</v>
      </c>
      <c r="S27" s="182"/>
      <c r="T27" s="182"/>
      <c r="U27" s="183"/>
      <c r="V27" s="183"/>
      <c r="W27" s="186"/>
    </row>
    <row r="28" spans="1:28" ht="48.6" thickBot="1">
      <c r="A28" s="450"/>
      <c r="B28" s="439" t="s">
        <v>206</v>
      </c>
      <c r="C28" s="442" t="str">
        <f>IFERROR(VLOOKUP(B28, Targets!A:B, 2, FALSE), "")</f>
        <v>Inclusivity</v>
      </c>
      <c r="D28" s="187" t="str">
        <f>""&amp;B28&amp;"1"</f>
        <v>How to Increase participation in Lower-Socio Economic Groups1</v>
      </c>
      <c r="E28" s="159" t="str">
        <f>IFERROR(VLOOKUP(D28, Actions!A:B, 2, FALSE), "")</f>
        <v>Host a Free Kicks Session with a pro-club trust for 16+ male and female specific for mixed gender</v>
      </c>
      <c r="F28" s="160"/>
      <c r="G28" s="160"/>
      <c r="H28" s="162"/>
      <c r="I28" s="162"/>
      <c r="J28" s="166"/>
      <c r="K28" s="167"/>
      <c r="L28" s="165" t="str">
        <f t="shared" si="0"/>
        <v>Host a Free Kicks Session with a pro-club trust for 16+ male and female specific for mixed gender</v>
      </c>
      <c r="M28" s="160"/>
      <c r="N28" s="160"/>
      <c r="O28" s="162"/>
      <c r="P28" s="166"/>
      <c r="Q28" s="167"/>
      <c r="R28" s="165" t="str">
        <f t="shared" si="1"/>
        <v>Host a Free Kicks Session with a pro-club trust for 16+ male and female specific for mixed gender</v>
      </c>
      <c r="S28" s="160"/>
      <c r="T28" s="160"/>
      <c r="U28" s="162"/>
      <c r="V28" s="166"/>
      <c r="W28" s="168"/>
    </row>
    <row r="29" spans="1:28" ht="31.8" thickBot="1">
      <c r="A29" s="450"/>
      <c r="B29" s="440"/>
      <c r="C29" s="440"/>
      <c r="D29" s="188" t="str">
        <f>""&amp;B28&amp;"2"</f>
        <v>How to Increase participation in Lower-Socio Economic Groups2</v>
      </c>
      <c r="E29" s="170" t="str">
        <f>IFERROR(VLOOKUP(D29, Actions!A:B, 2, FALSE), "")</f>
        <v>Host subsidised turn up and play sessions for over 16's</v>
      </c>
      <c r="F29" s="171" t="s">
        <v>207</v>
      </c>
      <c r="G29" s="171" t="s">
        <v>202</v>
      </c>
      <c r="H29" s="172">
        <v>45473</v>
      </c>
      <c r="I29" s="173"/>
      <c r="J29" s="173"/>
      <c r="K29" s="174"/>
      <c r="L29" s="175" t="str">
        <f t="shared" si="0"/>
        <v>Host subsidised turn up and play sessions for over 16's</v>
      </c>
      <c r="M29" s="171" t="s">
        <v>207</v>
      </c>
      <c r="N29" s="171" t="s">
        <v>202</v>
      </c>
      <c r="O29" s="173"/>
      <c r="P29" s="173"/>
      <c r="Q29" s="174"/>
      <c r="R29" s="175" t="str">
        <f t="shared" si="1"/>
        <v>Host subsidised turn up and play sessions for over 16's</v>
      </c>
      <c r="S29" s="171" t="s">
        <v>207</v>
      </c>
      <c r="T29" s="171" t="s">
        <v>202</v>
      </c>
      <c r="U29" s="173"/>
      <c r="V29" s="173"/>
      <c r="W29" s="176"/>
    </row>
    <row r="30" spans="1:28" ht="36.6" thickBot="1">
      <c r="A30" s="450"/>
      <c r="B30" s="440"/>
      <c r="C30" s="440"/>
      <c r="D30" s="188" t="str">
        <f>""&amp;B28&amp;"3"</f>
        <v>How to Increase participation in Lower-Socio Economic Groups3</v>
      </c>
      <c r="E30" s="170" t="str">
        <f>IFERROR(VLOOKUP(D30, Actions!A:B, 2, FALSE), "")</f>
        <v>Work with partners to host health-based sessions such as 'Man V Fat' or 'Soccercise</v>
      </c>
      <c r="F30" s="171" t="s">
        <v>207</v>
      </c>
      <c r="G30" s="171" t="s">
        <v>202</v>
      </c>
      <c r="H30" s="172">
        <v>45473</v>
      </c>
      <c r="I30" s="173"/>
      <c r="J30" s="173"/>
      <c r="K30" s="174"/>
      <c r="L30" s="175" t="str">
        <f t="shared" si="0"/>
        <v>Work with partners to host health-based sessions such as 'Man V Fat' or 'Soccercise</v>
      </c>
      <c r="M30" s="171" t="s">
        <v>207</v>
      </c>
      <c r="N30" s="171" t="s">
        <v>202</v>
      </c>
      <c r="O30" s="173"/>
      <c r="P30" s="173"/>
      <c r="Q30" s="174"/>
      <c r="R30" s="175" t="str">
        <f t="shared" si="1"/>
        <v>Work with partners to host health-based sessions such as 'Man V Fat' or 'Soccercise</v>
      </c>
      <c r="S30" s="171" t="s">
        <v>207</v>
      </c>
      <c r="T30" s="171" t="s">
        <v>202</v>
      </c>
      <c r="U30" s="173"/>
      <c r="V30" s="173"/>
      <c r="W30" s="176"/>
    </row>
    <row r="31" spans="1:28" ht="36.6" thickBot="1">
      <c r="A31" s="450"/>
      <c r="B31" s="440"/>
      <c r="C31" s="440"/>
      <c r="D31" s="188" t="str">
        <f>""&amp;B28&amp;"4"</f>
        <v>How to Increase participation in Lower-Socio Economic Groups4</v>
      </c>
      <c r="E31" s="170" t="str">
        <f>IFERROR(VLOOKUP(D31, Actions!A:B, 2, FALSE), "")</f>
        <v>Host a flexi-league at off-peak times (Peak time being Mon-Fri 6pm to 9pm)</v>
      </c>
      <c r="F31" s="171" t="s">
        <v>207</v>
      </c>
      <c r="G31" s="171" t="s">
        <v>202</v>
      </c>
      <c r="H31" s="172">
        <v>45473</v>
      </c>
      <c r="I31" s="173"/>
      <c r="J31" s="173"/>
      <c r="K31" s="174"/>
      <c r="L31" s="175" t="str">
        <f t="shared" si="0"/>
        <v>Host a flexi-league at off-peak times (Peak time being Mon-Fri 6pm to 9pm)</v>
      </c>
      <c r="M31" s="171" t="s">
        <v>207</v>
      </c>
      <c r="N31" s="171" t="s">
        <v>202</v>
      </c>
      <c r="O31" s="173"/>
      <c r="P31" s="173"/>
      <c r="Q31" s="174"/>
      <c r="R31" s="175" t="str">
        <f t="shared" si="1"/>
        <v>Host a flexi-league at off-peak times (Peak time being Mon-Fri 6pm to 9pm)</v>
      </c>
      <c r="S31" s="171" t="s">
        <v>207</v>
      </c>
      <c r="T31" s="171" t="s">
        <v>202</v>
      </c>
      <c r="U31" s="173"/>
      <c r="V31" s="173"/>
      <c r="W31" s="176"/>
    </row>
    <row r="32" spans="1:28" ht="31.8" thickBot="1">
      <c r="A32" s="450"/>
      <c r="B32" s="440"/>
      <c r="C32" s="440"/>
      <c r="D32" s="188" t="str">
        <f>""&amp;B28&amp;"5"</f>
        <v>How to Increase participation in Lower-Socio Economic Groups5</v>
      </c>
      <c r="E32" s="170" t="str">
        <f>IFERROR(VLOOKUP(D32, Actions!A:B, 2, FALSE), "")</f>
        <v>Provide low-cost walking football during daytime slots</v>
      </c>
      <c r="F32" s="171" t="s">
        <v>207</v>
      </c>
      <c r="G32" s="171" t="s">
        <v>202</v>
      </c>
      <c r="H32" s="172">
        <v>45473</v>
      </c>
      <c r="I32" s="173"/>
      <c r="J32" s="173"/>
      <c r="K32" s="174"/>
      <c r="L32" s="175" t="str">
        <f t="shared" si="0"/>
        <v>Provide low-cost walking football during daytime slots</v>
      </c>
      <c r="M32" s="171" t="s">
        <v>207</v>
      </c>
      <c r="N32" s="171" t="s">
        <v>202</v>
      </c>
      <c r="O32" s="173"/>
      <c r="P32" s="173"/>
      <c r="Q32" s="174"/>
      <c r="R32" s="175" t="str">
        <f t="shared" si="1"/>
        <v>Provide low-cost walking football during daytime slots</v>
      </c>
      <c r="S32" s="171" t="s">
        <v>207</v>
      </c>
      <c r="T32" s="171" t="s">
        <v>202</v>
      </c>
      <c r="U32" s="173"/>
      <c r="V32" s="173"/>
      <c r="W32" s="176"/>
    </row>
    <row r="33" spans="1:23" ht="60.6" thickBot="1">
      <c r="A33" s="450"/>
      <c r="B33" s="440"/>
      <c r="C33" s="440"/>
      <c r="D33" s="188" t="str">
        <f>""&amp;B28&amp;"6"</f>
        <v>How to Increase participation in Lower-Socio Economic Groups6</v>
      </c>
      <c r="E33" s="170" t="str">
        <f>IFERROR(VLOOKUP(D33, Actions!A:B, 2, FALSE), "")</f>
        <v>Offer flexible sessions for young people with parents/guardians from Lower-Socio Economic Groups</v>
      </c>
      <c r="F33" s="171" t="s">
        <v>207</v>
      </c>
      <c r="G33" s="171" t="s">
        <v>202</v>
      </c>
      <c r="H33" s="172">
        <v>45473</v>
      </c>
      <c r="I33" s="173"/>
      <c r="J33" s="173"/>
      <c r="K33" s="174"/>
      <c r="L33" s="175" t="str">
        <f t="shared" si="0"/>
        <v>Offer flexible sessions for young people with parents/guardians from Lower-Socio Economic Groups</v>
      </c>
      <c r="M33" s="171" t="s">
        <v>207</v>
      </c>
      <c r="N33" s="171" t="s">
        <v>202</v>
      </c>
      <c r="O33" s="173"/>
      <c r="P33" s="173"/>
      <c r="Q33" s="174"/>
      <c r="R33" s="175" t="str">
        <f t="shared" si="1"/>
        <v>Offer flexible sessions for young people with parents/guardians from Lower-Socio Economic Groups</v>
      </c>
      <c r="S33" s="171" t="s">
        <v>207</v>
      </c>
      <c r="T33" s="171" t="s">
        <v>202</v>
      </c>
      <c r="U33" s="173"/>
      <c r="V33" s="173"/>
      <c r="W33" s="176"/>
    </row>
    <row r="34" spans="1:23" ht="31.8" thickBot="1">
      <c r="A34" s="450"/>
      <c r="B34" s="441"/>
      <c r="C34" s="441"/>
      <c r="D34" s="189" t="str">
        <f>""&amp;B28&amp;"7"</f>
        <v>How to Increase participation in Lower-Socio Economic Groups7</v>
      </c>
      <c r="E34" s="181"/>
      <c r="F34" s="182"/>
      <c r="G34" s="182"/>
      <c r="H34" s="183"/>
      <c r="I34" s="183"/>
      <c r="J34" s="183"/>
      <c r="K34" s="184"/>
      <c r="L34" s="185">
        <f t="shared" si="0"/>
        <v>0</v>
      </c>
      <c r="M34" s="182"/>
      <c r="N34" s="182"/>
      <c r="O34" s="183"/>
      <c r="P34" s="183"/>
      <c r="Q34" s="184"/>
      <c r="R34" s="185">
        <f t="shared" si="1"/>
        <v>0</v>
      </c>
      <c r="S34" s="182"/>
      <c r="T34" s="182"/>
      <c r="U34" s="183"/>
      <c r="V34" s="183"/>
      <c r="W34" s="186"/>
    </row>
    <row r="35" spans="1:23" ht="84.6" thickBot="1">
      <c r="A35" s="450"/>
      <c r="B35" s="439" t="s">
        <v>208</v>
      </c>
      <c r="C35" s="442" t="str">
        <f>IFERROR(VLOOKUP(B35, Targets!A:B, 2, FALSE), "")</f>
        <v>Engagement</v>
      </c>
      <c r="D35" s="190" t="str">
        <f>""&amp;B35&amp;"1"</f>
        <v>How to increase the football workforce1</v>
      </c>
      <c r="E35" s="159" t="str">
        <f>IFERROR(VLOOKUP(D35, Actions!A:B, 2, FALSE), "")</f>
        <v>Work with CFA to develop an ongoing support programme for coaches through CPD workshops, mentoring and online FA education</v>
      </c>
      <c r="F35" s="160" t="s">
        <v>201</v>
      </c>
      <c r="G35" s="160" t="s">
        <v>202</v>
      </c>
      <c r="H35" s="172">
        <v>45473</v>
      </c>
      <c r="I35" s="162"/>
      <c r="J35" s="166"/>
      <c r="K35" s="167"/>
      <c r="L35" s="165" t="str">
        <f t="shared" si="0"/>
        <v>Work with CFA to develop an ongoing support programme for coaches through CPD workshops, mentoring and online FA education</v>
      </c>
      <c r="M35" s="160" t="s">
        <v>201</v>
      </c>
      <c r="N35" s="160" t="s">
        <v>202</v>
      </c>
      <c r="O35" s="162"/>
      <c r="P35" s="166"/>
      <c r="Q35" s="167"/>
      <c r="R35" s="165" t="str">
        <f t="shared" si="1"/>
        <v>Work with CFA to develop an ongoing support programme for coaches through CPD workshops, mentoring and online FA education</v>
      </c>
      <c r="S35" s="160" t="s">
        <v>201</v>
      </c>
      <c r="T35" s="160" t="s">
        <v>202</v>
      </c>
      <c r="U35" s="162"/>
      <c r="V35" s="166"/>
      <c r="W35" s="168"/>
    </row>
    <row r="36" spans="1:23" ht="84.6" thickBot="1">
      <c r="A36" s="450"/>
      <c r="B36" s="440"/>
      <c r="C36" s="440"/>
      <c r="D36" s="191" t="str">
        <f>""&amp;B35&amp;"2"</f>
        <v>How to increase the football workforce2</v>
      </c>
      <c r="E36" s="170" t="str">
        <f>IFERROR(VLOOKUP(D36, Actions!A:B, 2, FALSE), "")</f>
        <v>Promote all FA Education Courses and CPD workshops to Partner Club(s), Partner League(s) as well as local partners</v>
      </c>
      <c r="F36" s="171" t="s">
        <v>201</v>
      </c>
      <c r="G36" s="171" t="s">
        <v>202</v>
      </c>
      <c r="H36" s="172">
        <v>45473</v>
      </c>
      <c r="I36" s="173"/>
      <c r="J36" s="173"/>
      <c r="K36" s="174"/>
      <c r="L36" s="175" t="str">
        <f t="shared" si="0"/>
        <v>Promote all FA Education Courses and CPD workshops to Partner Club(s), Partner League(s) as well as local partners</v>
      </c>
      <c r="M36" s="171" t="s">
        <v>201</v>
      </c>
      <c r="N36" s="171" t="s">
        <v>202</v>
      </c>
      <c r="O36" s="173"/>
      <c r="P36" s="173"/>
      <c r="Q36" s="174"/>
      <c r="R36" s="175" t="str">
        <f t="shared" si="1"/>
        <v>Promote all FA Education Courses and CPD workshops to Partner Club(s), Partner League(s) as well as local partners</v>
      </c>
      <c r="S36" s="171" t="s">
        <v>201</v>
      </c>
      <c r="T36" s="171" t="s">
        <v>202</v>
      </c>
      <c r="U36" s="173"/>
      <c r="V36" s="173"/>
      <c r="W36" s="176"/>
    </row>
    <row r="37" spans="1:23" ht="60.6" thickBot="1">
      <c r="A37" s="450"/>
      <c r="B37" s="440"/>
      <c r="C37" s="440"/>
      <c r="D37" s="191" t="str">
        <f>""&amp;B35&amp;"3"</f>
        <v>How to increase the football workforce3</v>
      </c>
      <c r="E37" s="170" t="str">
        <f>IFERROR(VLOOKUP(D37, Actions!A:B, 2, FALSE), "")</f>
        <v>Deliver and/or host The FA Referee Course and Refereeing CPD workshops</v>
      </c>
      <c r="F37" s="171" t="s">
        <v>209</v>
      </c>
      <c r="G37" s="171" t="s">
        <v>202</v>
      </c>
      <c r="H37" s="172">
        <v>45473</v>
      </c>
      <c r="I37" s="173"/>
      <c r="J37" s="173"/>
      <c r="K37" s="174"/>
      <c r="L37" s="175" t="str">
        <f t="shared" si="0"/>
        <v>Deliver and/or host The FA Referee Course and Refereeing CPD workshops</v>
      </c>
      <c r="M37" s="171" t="s">
        <v>209</v>
      </c>
      <c r="N37" s="171" t="s">
        <v>202</v>
      </c>
      <c r="O37" s="173"/>
      <c r="P37" s="173"/>
      <c r="Q37" s="174"/>
      <c r="R37" s="175" t="str">
        <f t="shared" si="1"/>
        <v>Deliver and/or host The FA Referee Course and Refereeing CPD workshops</v>
      </c>
      <c r="S37" s="171" t="s">
        <v>209</v>
      </c>
      <c r="T37" s="171" t="s">
        <v>202</v>
      </c>
      <c r="U37" s="173"/>
      <c r="V37" s="173"/>
      <c r="W37" s="176"/>
    </row>
    <row r="38" spans="1:23" ht="60.6" thickBot="1">
      <c r="A38" s="450"/>
      <c r="B38" s="440"/>
      <c r="C38" s="440"/>
      <c r="D38" s="191" t="str">
        <f>""&amp;B35&amp;"4"</f>
        <v>How to increase the football workforce4</v>
      </c>
      <c r="E38" s="170" t="str">
        <f>IFERROR(VLOOKUP(D38, Actions!A:B, 2, FALSE), "")</f>
        <v>Ensure coaches of Partner Club(s) and/or Partner League(s) as well as officials, hold the FA pre-requisite qualifications</v>
      </c>
      <c r="F38" s="171" t="s">
        <v>210</v>
      </c>
      <c r="G38" s="171" t="s">
        <v>202</v>
      </c>
      <c r="H38" s="172">
        <v>45473</v>
      </c>
      <c r="I38" s="173"/>
      <c r="J38" s="173"/>
      <c r="K38" s="174"/>
      <c r="L38" s="175" t="str">
        <f t="shared" si="0"/>
        <v>Ensure coaches of Partner Club(s) and/or Partner League(s) as well as officials, hold the FA pre-requisite qualifications</v>
      </c>
      <c r="M38" s="171" t="s">
        <v>210</v>
      </c>
      <c r="N38" s="171" t="s">
        <v>202</v>
      </c>
      <c r="O38" s="173"/>
      <c r="P38" s="173"/>
      <c r="Q38" s="174"/>
      <c r="R38" s="175" t="str">
        <f t="shared" si="1"/>
        <v>Ensure coaches of Partner Club(s) and/or Partner League(s) as well as officials, hold the FA pre-requisite qualifications</v>
      </c>
      <c r="S38" s="171" t="s">
        <v>210</v>
      </c>
      <c r="T38" s="171" t="s">
        <v>202</v>
      </c>
      <c r="U38" s="173"/>
      <c r="V38" s="173"/>
      <c r="W38" s="176"/>
    </row>
    <row r="39" spans="1:23" ht="108.6" thickBot="1">
      <c r="A39" s="450"/>
      <c r="B39" s="440"/>
      <c r="C39" s="440"/>
      <c r="D39" s="191" t="str">
        <f>""&amp;B35&amp;"5"</f>
        <v>How to increase the football workforce5</v>
      </c>
      <c r="E39" s="170" t="str">
        <f>IFERROR(VLOOKUP(D39, Actions!A:B, 2, FALSE), "")</f>
        <v>Work with the CFA, local education partners as well as non-traditional partners to promote, deliver and/or host volunteer programmes and opportunities for young people e.g. FA Youth Council,  FA BT Playmaker etc</v>
      </c>
      <c r="F39" s="171" t="s">
        <v>211</v>
      </c>
      <c r="G39" s="171" t="s">
        <v>202</v>
      </c>
      <c r="H39" s="172">
        <v>45473</v>
      </c>
      <c r="I39" s="173"/>
      <c r="J39" s="173"/>
      <c r="K39" s="174"/>
      <c r="L39" s="175" t="str">
        <f t="shared" si="0"/>
        <v>Work with the CFA, local education partners as well as non-traditional partners to promote, deliver and/or host volunteer programmes and opportunities for young people e.g. FA Youth Council,  FA BT Playmaker etc</v>
      </c>
      <c r="M39" s="171" t="s">
        <v>211</v>
      </c>
      <c r="N39" s="171" t="s">
        <v>202</v>
      </c>
      <c r="O39" s="173"/>
      <c r="P39" s="173"/>
      <c r="Q39" s="174"/>
      <c r="R39" s="175" t="str">
        <f t="shared" si="1"/>
        <v>Work with the CFA, local education partners as well as non-traditional partners to promote, deliver and/or host volunteer programmes and opportunities for young people e.g. FA Youth Council,  FA BT Playmaker etc</v>
      </c>
      <c r="S39" s="171" t="s">
        <v>211</v>
      </c>
      <c r="T39" s="171" t="s">
        <v>202</v>
      </c>
      <c r="U39" s="173"/>
      <c r="V39" s="173"/>
      <c r="W39" s="176"/>
    </row>
    <row r="40" spans="1:23" ht="84.6" thickBot="1">
      <c r="A40" s="450"/>
      <c r="B40" s="440"/>
      <c r="C40" s="440"/>
      <c r="D40" s="191" t="str">
        <f>""&amp;B35&amp;"6"</f>
        <v>How to increase the football workforce6</v>
      </c>
      <c r="E40" s="170" t="str">
        <f>IFERROR(VLOOKUP(D40, Actions!A:B, 2, FALSE), "")</f>
        <v>Identify new and/or support existing coaches to complete The FA Disability Football Introduction Course</v>
      </c>
      <c r="F40" s="171" t="s">
        <v>212</v>
      </c>
      <c r="G40" s="171" t="s">
        <v>202</v>
      </c>
      <c r="H40" s="172">
        <v>45473</v>
      </c>
      <c r="I40" s="173"/>
      <c r="J40" s="173"/>
      <c r="K40" s="174"/>
      <c r="L40" s="175" t="str">
        <f t="shared" si="0"/>
        <v>Identify new and/or support existing coaches to complete The FA Disability Football Introduction Course</v>
      </c>
      <c r="M40" s="171" t="s">
        <v>212</v>
      </c>
      <c r="N40" s="171" t="s">
        <v>202</v>
      </c>
      <c r="O40" s="173"/>
      <c r="P40" s="173"/>
      <c r="Q40" s="174"/>
      <c r="R40" s="175" t="str">
        <f t="shared" si="1"/>
        <v>Identify new and/or support existing coaches to complete The FA Disability Football Introduction Course</v>
      </c>
      <c r="S40" s="171" t="s">
        <v>212</v>
      </c>
      <c r="T40" s="171" t="s">
        <v>202</v>
      </c>
      <c r="U40" s="173"/>
      <c r="V40" s="173"/>
      <c r="W40" s="176"/>
    </row>
    <row r="41" spans="1:23" ht="16.2" thickBot="1">
      <c r="A41" s="450"/>
      <c r="B41" s="441"/>
      <c r="C41" s="441"/>
      <c r="D41" s="192" t="str">
        <f>""&amp;B35&amp;"7"</f>
        <v>How to increase the football workforce7</v>
      </c>
      <c r="E41" s="181"/>
      <c r="F41" s="182"/>
      <c r="G41" s="182"/>
      <c r="H41" s="183"/>
      <c r="I41" s="183"/>
      <c r="J41" s="183"/>
      <c r="K41" s="184"/>
      <c r="L41" s="185">
        <f t="shared" si="0"/>
        <v>0</v>
      </c>
      <c r="M41" s="182"/>
      <c r="N41" s="182"/>
      <c r="O41" s="183"/>
      <c r="P41" s="183"/>
      <c r="Q41" s="184"/>
      <c r="R41" s="185">
        <f t="shared" si="1"/>
        <v>0</v>
      </c>
      <c r="S41" s="182"/>
      <c r="T41" s="182"/>
      <c r="U41" s="183"/>
      <c r="V41" s="183"/>
      <c r="W41" s="186"/>
    </row>
    <row r="42" spans="1:23" ht="60.6" thickBot="1">
      <c r="A42" s="450"/>
      <c r="B42" s="439" t="s">
        <v>213</v>
      </c>
      <c r="C42" s="442" t="str">
        <f>IFERROR(VLOOKUP(B42, Targets!A:B, 2, FALSE), "")</f>
        <v>Engagement</v>
      </c>
      <c r="D42" s="190" t="str">
        <f>""&amp;B42&amp;"1"</f>
        <v>How to increase the provision of recreation football to the local community1</v>
      </c>
      <c r="E42" s="159" t="str">
        <f>IFERROR(VLOOKUP(D42, Actions!A:B, 2, FALSE), "")</f>
        <v>Deliver and/or host FA, SE, Premier League or other partner recreational offers e.g. FA Snickers Protein Just Play</v>
      </c>
      <c r="F42" s="171" t="s">
        <v>207</v>
      </c>
      <c r="G42" s="171" t="s">
        <v>202</v>
      </c>
      <c r="H42" s="161">
        <v>45473</v>
      </c>
      <c r="I42" s="162"/>
      <c r="J42" s="166"/>
      <c r="K42" s="167"/>
      <c r="L42" s="165" t="str">
        <f t="shared" si="0"/>
        <v>Deliver and/or host FA, SE, Premier League or other partner recreational offers e.g. FA Snickers Protein Just Play</v>
      </c>
      <c r="M42" s="171" t="s">
        <v>207</v>
      </c>
      <c r="N42" s="171" t="s">
        <v>202</v>
      </c>
      <c r="O42" s="162"/>
      <c r="P42" s="166"/>
      <c r="Q42" s="167"/>
      <c r="R42" s="165" t="str">
        <f t="shared" si="1"/>
        <v>Deliver and/or host FA, SE, Premier League or other partner recreational offers e.g. FA Snickers Protein Just Play</v>
      </c>
      <c r="S42" s="171" t="s">
        <v>207</v>
      </c>
      <c r="T42" s="171" t="s">
        <v>202</v>
      </c>
      <c r="U42" s="162"/>
      <c r="V42" s="166"/>
      <c r="W42" s="168"/>
    </row>
    <row r="43" spans="1:23" ht="31.8" thickBot="1">
      <c r="A43" s="450"/>
      <c r="B43" s="440"/>
      <c r="C43" s="440"/>
      <c r="D43" s="191" t="str">
        <f>""&amp;B42&amp;"2"</f>
        <v>How to increase the provision of recreation football to the local community2</v>
      </c>
      <c r="E43" s="170" t="str">
        <f>IFERROR(VLOOKUP(D43, Actions!A:B, 2, FALSE), "")</f>
        <v>Deliver and/or host a Small Sided Football League</v>
      </c>
      <c r="F43" s="171" t="s">
        <v>207</v>
      </c>
      <c r="G43" s="171" t="s">
        <v>202</v>
      </c>
      <c r="H43" s="161">
        <v>45473</v>
      </c>
      <c r="I43" s="173"/>
      <c r="J43" s="173"/>
      <c r="K43" s="174"/>
      <c r="L43" s="175" t="str">
        <f t="shared" si="0"/>
        <v>Deliver and/or host a Small Sided Football League</v>
      </c>
      <c r="M43" s="171" t="s">
        <v>207</v>
      </c>
      <c r="N43" s="171" t="s">
        <v>202</v>
      </c>
      <c r="O43" s="173"/>
      <c r="P43" s="173"/>
      <c r="Q43" s="174"/>
      <c r="R43" s="175" t="str">
        <f t="shared" si="1"/>
        <v>Deliver and/or host a Small Sided Football League</v>
      </c>
      <c r="S43" s="171" t="s">
        <v>207</v>
      </c>
      <c r="T43" s="171" t="s">
        <v>202</v>
      </c>
      <c r="U43" s="173"/>
      <c r="V43" s="173"/>
      <c r="W43" s="176"/>
    </row>
    <row r="44" spans="1:23" ht="60.6" thickBot="1">
      <c r="A44" s="450"/>
      <c r="B44" s="440"/>
      <c r="C44" s="440"/>
      <c r="D44" s="191" t="str">
        <f>""&amp;B42&amp;"3"</f>
        <v>How to increase the provision of recreation football to the local community3</v>
      </c>
      <c r="E44" s="170" t="str">
        <f>IFERROR(VLOOKUP(D44, Actions!A:B, 2, FALSE), "")</f>
        <v>Deliver and/or host a recreational league e.g. Flexi League, Veterans or Futsal</v>
      </c>
      <c r="F44" s="171" t="s">
        <v>214</v>
      </c>
      <c r="G44" s="171" t="s">
        <v>202</v>
      </c>
      <c r="H44" s="161">
        <v>45473</v>
      </c>
      <c r="I44" s="173"/>
      <c r="J44" s="173"/>
      <c r="K44" s="174"/>
      <c r="L44" s="175" t="str">
        <f t="shared" si="0"/>
        <v>Deliver and/or host a recreational league e.g. Flexi League, Veterans or Futsal</v>
      </c>
      <c r="M44" s="171" t="s">
        <v>214</v>
      </c>
      <c r="N44" s="171" t="s">
        <v>202</v>
      </c>
      <c r="O44" s="173"/>
      <c r="P44" s="173"/>
      <c r="Q44" s="174"/>
      <c r="R44" s="175" t="str">
        <f t="shared" si="1"/>
        <v>Deliver and/or host a recreational league e.g. Flexi League, Veterans or Futsal</v>
      </c>
      <c r="S44" s="171" t="s">
        <v>214</v>
      </c>
      <c r="T44" s="171" t="s">
        <v>202</v>
      </c>
      <c r="U44" s="173"/>
      <c r="V44" s="173"/>
      <c r="W44" s="176"/>
    </row>
    <row r="45" spans="1:23" ht="84.6" thickBot="1">
      <c r="A45" s="450"/>
      <c r="B45" s="440"/>
      <c r="C45" s="440"/>
      <c r="D45" s="191" t="str">
        <f>""&amp;B42&amp;"4"</f>
        <v>How to increase the provision of recreation football to the local community4</v>
      </c>
      <c r="E45" s="170" t="str">
        <f>IFERROR(VLOOKUP(D45, Actions!A:B, 2, FALSE), "")</f>
        <v>Deliver and/or host Pay &amp; Play playing opportunities ensuring there are slots available to book sessions either on the pitch or the sports hall on an adhoc basis.</v>
      </c>
      <c r="F45" s="171" t="s">
        <v>207</v>
      </c>
      <c r="G45" s="171" t="s">
        <v>202</v>
      </c>
      <c r="H45" s="161">
        <v>45473</v>
      </c>
      <c r="I45" s="173"/>
      <c r="J45" s="173"/>
      <c r="K45" s="174"/>
      <c r="L45" s="175" t="str">
        <f t="shared" si="0"/>
        <v>Deliver and/or host Pay &amp; Play playing opportunities ensuring there are slots available to book sessions either on the pitch or the sports hall on an adhoc basis.</v>
      </c>
      <c r="M45" s="171" t="s">
        <v>207</v>
      </c>
      <c r="N45" s="171" t="s">
        <v>202</v>
      </c>
      <c r="O45" s="173"/>
      <c r="P45" s="173"/>
      <c r="Q45" s="174"/>
      <c r="R45" s="175" t="str">
        <f t="shared" si="1"/>
        <v>Deliver and/or host Pay &amp; Play playing opportunities ensuring there are slots available to book sessions either on the pitch or the sports hall on an adhoc basis.</v>
      </c>
      <c r="S45" s="171" t="s">
        <v>207</v>
      </c>
      <c r="T45" s="171" t="s">
        <v>202</v>
      </c>
      <c r="U45" s="173"/>
      <c r="V45" s="173"/>
      <c r="W45" s="176"/>
    </row>
    <row r="46" spans="1:23" ht="31.8" thickBot="1">
      <c r="A46" s="450"/>
      <c r="B46" s="440"/>
      <c r="C46" s="440"/>
      <c r="D46" s="191" t="str">
        <f>""&amp;B42&amp;"5"</f>
        <v>How to increase the provision of recreation football to the local community5</v>
      </c>
      <c r="E46" s="170" t="str">
        <f>IFERROR(VLOOKUP(D46, Actions!A:B, 2, FALSE), "")</f>
        <v>Deliver and/or host Walking Football Activities</v>
      </c>
      <c r="F46" s="171" t="s">
        <v>207</v>
      </c>
      <c r="G46" s="171" t="s">
        <v>202</v>
      </c>
      <c r="H46" s="161">
        <v>45473</v>
      </c>
      <c r="I46" s="173"/>
      <c r="J46" s="173"/>
      <c r="K46" s="174"/>
      <c r="L46" s="175" t="str">
        <f t="shared" si="0"/>
        <v>Deliver and/or host Walking Football Activities</v>
      </c>
      <c r="M46" s="171" t="s">
        <v>207</v>
      </c>
      <c r="N46" s="171" t="s">
        <v>202</v>
      </c>
      <c r="O46" s="173"/>
      <c r="P46" s="173"/>
      <c r="Q46" s="174"/>
      <c r="R46" s="175" t="str">
        <f t="shared" si="1"/>
        <v>Deliver and/or host Walking Football Activities</v>
      </c>
      <c r="S46" s="171" t="s">
        <v>207</v>
      </c>
      <c r="T46" s="171" t="s">
        <v>202</v>
      </c>
      <c r="U46" s="173"/>
      <c r="V46" s="173"/>
      <c r="W46" s="176"/>
    </row>
    <row r="47" spans="1:23" ht="84.6" thickBot="1">
      <c r="A47" s="450"/>
      <c r="B47" s="440"/>
      <c r="C47" s="440"/>
      <c r="D47" s="191" t="str">
        <f>""&amp;B42&amp;"6"</f>
        <v>How to increase the provision of recreation football to the local community6</v>
      </c>
      <c r="E47" s="170" t="str">
        <f>IFERROR(VLOOKUP(D47, Actions!A:B, 2, FALSE), "")</f>
        <v>Deliver and/or host programmes that grow participation, specifically focusing on disability football, women and girls, football, LSEG and underrepresented groups</v>
      </c>
      <c r="F47" s="171" t="s">
        <v>214</v>
      </c>
      <c r="G47" s="171" t="s">
        <v>202</v>
      </c>
      <c r="H47" s="161">
        <v>45473</v>
      </c>
      <c r="I47" s="173"/>
      <c r="J47" s="173"/>
      <c r="K47" s="174"/>
      <c r="L47" s="175" t="str">
        <f t="shared" si="0"/>
        <v>Deliver and/or host programmes that grow participation, specifically focusing on disability football, women and girls, football, LSEG and underrepresented groups</v>
      </c>
      <c r="M47" s="171" t="s">
        <v>214</v>
      </c>
      <c r="N47" s="171" t="s">
        <v>202</v>
      </c>
      <c r="O47" s="173"/>
      <c r="P47" s="173"/>
      <c r="Q47" s="174"/>
      <c r="R47" s="175" t="str">
        <f t="shared" si="1"/>
        <v>Deliver and/or host programmes that grow participation, specifically focusing on disability football, women and girls, football, LSEG and underrepresented groups</v>
      </c>
      <c r="S47" s="171" t="s">
        <v>214</v>
      </c>
      <c r="T47" s="171" t="s">
        <v>202</v>
      </c>
      <c r="U47" s="173"/>
      <c r="V47" s="173"/>
      <c r="W47" s="176"/>
    </row>
    <row r="48" spans="1:23" ht="31.8" thickBot="1">
      <c r="A48" s="450"/>
      <c r="B48" s="441"/>
      <c r="C48" s="441"/>
      <c r="D48" s="192" t="str">
        <f>""&amp;B42&amp;"7"</f>
        <v>How to increase the provision of recreation football to the local community7</v>
      </c>
      <c r="E48" s="181">
        <f>IFERROR(VLOOKUP(D48, Actions!A:B, 2, FALSE), "")</f>
        <v>0</v>
      </c>
      <c r="F48" s="182"/>
      <c r="G48" s="182"/>
      <c r="H48" s="183"/>
      <c r="I48" s="183"/>
      <c r="J48" s="183"/>
      <c r="K48" s="184"/>
      <c r="L48" s="185">
        <f t="shared" si="0"/>
        <v>0</v>
      </c>
      <c r="M48" s="182"/>
      <c r="N48" s="182"/>
      <c r="O48" s="183"/>
      <c r="P48" s="183"/>
      <c r="Q48" s="184"/>
      <c r="R48" s="185">
        <f t="shared" si="1"/>
        <v>0</v>
      </c>
      <c r="S48" s="182"/>
      <c r="T48" s="182"/>
      <c r="U48" s="183"/>
      <c r="V48" s="183"/>
      <c r="W48" s="186"/>
    </row>
    <row r="49" spans="1:23" ht="72.599999999999994" thickBot="1">
      <c r="A49" s="450"/>
      <c r="B49" s="439" t="s">
        <v>215</v>
      </c>
      <c r="C49" s="442" t="str">
        <f>IFERROR(VLOOKUP(B49, Targets!A:B, 2, FALSE), "")</f>
        <v>Inclusivity</v>
      </c>
      <c r="D49" s="190" t="str">
        <f>""&amp;B49&amp;"1"</f>
        <v>How to increase the provision of female football at the site1</v>
      </c>
      <c r="E49" s="159" t="str">
        <f>IFERROR(VLOOKUP(D49, Actions!A:B, 2, FALSE), "")</f>
        <v>Work with the CFA or pro club Trust to grow and/or sustain female participation at the site. Arrange an annual planning and review meeting with the CFA lead</v>
      </c>
      <c r="F49" s="160"/>
      <c r="G49" s="160"/>
      <c r="H49" s="162"/>
      <c r="I49" s="162"/>
      <c r="J49" s="166"/>
      <c r="K49" s="167"/>
      <c r="L49" s="165" t="str">
        <f t="shared" si="0"/>
        <v>Work with the CFA or pro club Trust to grow and/or sustain female participation at the site. Arrange an annual planning and review meeting with the CFA lead</v>
      </c>
      <c r="M49" s="160"/>
      <c r="N49" s="160"/>
      <c r="O49" s="162"/>
      <c r="P49" s="166"/>
      <c r="Q49" s="167"/>
      <c r="R49" s="165" t="str">
        <f t="shared" si="1"/>
        <v>Work with the CFA or pro club Trust to grow and/or sustain female participation at the site. Arrange an annual planning and review meeting with the CFA lead</v>
      </c>
      <c r="S49" s="160"/>
      <c r="T49" s="160"/>
      <c r="U49" s="162"/>
      <c r="V49" s="166"/>
      <c r="W49" s="168"/>
    </row>
    <row r="50" spans="1:23" ht="96.6" thickBot="1">
      <c r="A50" s="450"/>
      <c r="B50" s="440"/>
      <c r="C50" s="440"/>
      <c r="D50" s="191" t="str">
        <f>""&amp;B49&amp;"2"</f>
        <v>How to increase the provision of female football at the site2</v>
      </c>
      <c r="E50" s="170" t="str">
        <f>IFERROR(VLOOKUP(D50, Actions!A:B, 2, FALSE), "")</f>
        <v>Promote recreational and competitive opportunities for Youth and/or Adult female players at the site through Partner Club(s), Partner League(s), Pro Club Trust as well as non-traditional partners</v>
      </c>
      <c r="F50" s="171" t="s">
        <v>216</v>
      </c>
      <c r="G50" s="171" t="s">
        <v>202</v>
      </c>
      <c r="H50" s="172">
        <v>45473</v>
      </c>
      <c r="I50" s="173"/>
      <c r="J50" s="173"/>
      <c r="K50" s="174"/>
      <c r="L50" s="175" t="str">
        <f t="shared" si="0"/>
        <v>Promote recreational and competitive opportunities for Youth and/or Adult female players at the site through Partner Club(s), Partner League(s), Pro Club Trust as well as non-traditional partners</v>
      </c>
      <c r="M50" s="171" t="s">
        <v>216</v>
      </c>
      <c r="N50" s="171" t="s">
        <v>202</v>
      </c>
      <c r="O50" s="173"/>
      <c r="P50" s="173"/>
      <c r="Q50" s="174"/>
      <c r="R50" s="175" t="str">
        <f t="shared" si="1"/>
        <v>Promote recreational and competitive opportunities for Youth and/or Adult female players at the site through Partner Club(s), Partner League(s), Pro Club Trust as well as non-traditional partners</v>
      </c>
      <c r="S50" s="171" t="s">
        <v>216</v>
      </c>
      <c r="T50" s="171" t="s">
        <v>202</v>
      </c>
      <c r="U50" s="173"/>
      <c r="V50" s="173"/>
      <c r="W50" s="176"/>
    </row>
    <row r="51" spans="1:23" ht="84.6" thickBot="1">
      <c r="A51" s="450"/>
      <c r="B51" s="440"/>
      <c r="C51" s="440"/>
      <c r="D51" s="191" t="str">
        <f>""&amp;B49&amp;"3"</f>
        <v>How to increase the provision of female football at the site3</v>
      </c>
      <c r="E51" s="170" t="str">
        <f>IFERROR(VLOOKUP(D51, Actions!A:B, 2, FALSE), "")</f>
        <v>Deliver and/or host Youth and/or Adult recreational playing opportunities e.g. Weetabix Wildcats</v>
      </c>
      <c r="F51" s="171" t="s">
        <v>217</v>
      </c>
      <c r="G51" s="171" t="s">
        <v>202</v>
      </c>
      <c r="H51" s="172">
        <v>45473</v>
      </c>
      <c r="I51" s="173"/>
      <c r="J51" s="173"/>
      <c r="K51" s="174"/>
      <c r="L51" s="175" t="str">
        <f t="shared" si="0"/>
        <v>Deliver and/or host Youth and/or Adult recreational playing opportunities e.g. Weetabix Wildcats</v>
      </c>
      <c r="M51" s="171" t="s">
        <v>217</v>
      </c>
      <c r="N51" s="171" t="s">
        <v>202</v>
      </c>
      <c r="O51" s="173"/>
      <c r="P51" s="173"/>
      <c r="Q51" s="174"/>
      <c r="R51" s="175" t="str">
        <f t="shared" si="1"/>
        <v>Deliver and/or host Youth and/or Adult recreational playing opportunities e.g. Weetabix Wildcats</v>
      </c>
      <c r="S51" s="171" t="s">
        <v>217</v>
      </c>
      <c r="T51" s="171" t="s">
        <v>202</v>
      </c>
      <c r="U51" s="173"/>
      <c r="V51" s="173"/>
      <c r="W51" s="176"/>
    </row>
    <row r="52" spans="1:23" ht="84.6" thickBot="1">
      <c r="A52" s="450"/>
      <c r="B52" s="440"/>
      <c r="C52" s="440"/>
      <c r="D52" s="191" t="str">
        <f>""&amp;B49&amp;"4"</f>
        <v>How to increase the provision of female football at the site4</v>
      </c>
      <c r="E52" s="170" t="str">
        <f>IFERROR(VLOOKUP(D52, Actions!A:B, 2, FALSE), "")</f>
        <v>Deliver and/or host Youth and/or Adult competitive female playing opportunities</v>
      </c>
      <c r="F52" s="171" t="s">
        <v>217</v>
      </c>
      <c r="G52" s="171" t="s">
        <v>202</v>
      </c>
      <c r="H52" s="172">
        <v>45473</v>
      </c>
      <c r="I52" s="173"/>
      <c r="J52" s="173"/>
      <c r="K52" s="174"/>
      <c r="L52" s="175" t="str">
        <f t="shared" si="0"/>
        <v>Deliver and/or host Youth and/or Adult competitive female playing opportunities</v>
      </c>
      <c r="M52" s="171" t="s">
        <v>217</v>
      </c>
      <c r="N52" s="171" t="s">
        <v>202</v>
      </c>
      <c r="O52" s="173"/>
      <c r="P52" s="173"/>
      <c r="Q52" s="174"/>
      <c r="R52" s="175" t="str">
        <f t="shared" si="1"/>
        <v>Deliver and/or host Youth and/or Adult competitive female playing opportunities</v>
      </c>
      <c r="S52" s="171" t="s">
        <v>217</v>
      </c>
      <c r="T52" s="171" t="s">
        <v>202</v>
      </c>
      <c r="U52" s="173"/>
      <c r="V52" s="173"/>
      <c r="W52" s="176"/>
    </row>
    <row r="53" spans="1:23" ht="84.6" thickBot="1">
      <c r="A53" s="450"/>
      <c r="B53" s="440"/>
      <c r="C53" s="440"/>
      <c r="D53" s="191" t="str">
        <f>""&amp;B49&amp;"5"</f>
        <v>How to increase the provision of female football at the site5</v>
      </c>
      <c r="E53" s="170" t="str">
        <f>IFERROR(VLOOKUP(D53, Actions!A:B, 2, FALSE), "")</f>
        <v>Provide a clear an obvious female player pathway to ensure that females of all ages can remain involved in affiliated and recreational football at the site.</v>
      </c>
      <c r="F53" s="171" t="s">
        <v>217</v>
      </c>
      <c r="G53" s="171" t="s">
        <v>202</v>
      </c>
      <c r="H53" s="172">
        <v>45473</v>
      </c>
      <c r="I53" s="173"/>
      <c r="J53" s="173"/>
      <c r="K53" s="174"/>
      <c r="L53" s="175" t="str">
        <f t="shared" si="0"/>
        <v>Provide a clear an obvious female player pathway to ensure that females of all ages can remain involved in affiliated and recreational football at the site.</v>
      </c>
      <c r="M53" s="171" t="s">
        <v>217</v>
      </c>
      <c r="N53" s="171" t="s">
        <v>202</v>
      </c>
      <c r="O53" s="173"/>
      <c r="P53" s="173"/>
      <c r="Q53" s="174"/>
      <c r="R53" s="175" t="str">
        <f t="shared" si="1"/>
        <v>Provide a clear an obvious female player pathway to ensure that females of all ages can remain involved in affiliated and recreational football at the site.</v>
      </c>
      <c r="S53" s="171" t="s">
        <v>217</v>
      </c>
      <c r="T53" s="171" t="s">
        <v>202</v>
      </c>
      <c r="U53" s="173"/>
      <c r="V53" s="173"/>
      <c r="W53" s="176"/>
    </row>
    <row r="54" spans="1:23" ht="72.599999999999994" thickBot="1">
      <c r="A54" s="450"/>
      <c r="B54" s="440"/>
      <c r="C54" s="440"/>
      <c r="D54" s="191" t="str">
        <f>""&amp;B49&amp;"6"</f>
        <v>How to increase the provision of female football at the site6</v>
      </c>
      <c r="E54" s="170" t="str">
        <f>IFERROR(VLOOKUP(D54, Actions!A:B, 2, FALSE), "")</f>
        <v>Work in collaboration with CFA and partners to support The FA Girls Football School Partnerships to develop female playing opportunities</v>
      </c>
      <c r="F54" s="171"/>
      <c r="G54" s="171"/>
      <c r="H54" s="173"/>
      <c r="I54" s="173"/>
      <c r="J54" s="173"/>
      <c r="K54" s="174"/>
      <c r="L54" s="175" t="str">
        <f t="shared" si="0"/>
        <v>Work in collaboration with CFA and partners to support The FA Girls Football School Partnerships to develop female playing opportunities</v>
      </c>
      <c r="M54" s="171"/>
      <c r="N54" s="171"/>
      <c r="O54" s="173"/>
      <c r="P54" s="173"/>
      <c r="Q54" s="174"/>
      <c r="R54" s="175" t="str">
        <f t="shared" si="1"/>
        <v>Work in collaboration with CFA and partners to support The FA Girls Football School Partnerships to develop female playing opportunities</v>
      </c>
      <c r="S54" s="171"/>
      <c r="T54" s="171"/>
      <c r="U54" s="173"/>
      <c r="V54" s="173"/>
      <c r="W54" s="176"/>
    </row>
    <row r="55" spans="1:23" ht="96.6" thickBot="1">
      <c r="A55" s="450"/>
      <c r="B55" s="441"/>
      <c r="C55" s="441"/>
      <c r="D55" s="192" t="str">
        <f>""&amp;B49&amp;"7"</f>
        <v>How to increase the provision of female football at the site7</v>
      </c>
      <c r="E55" s="181" t="str">
        <f>IFERROR(VLOOKUP(D55, Actions!A:B, 2, FALSE), "")</f>
        <v>Promote and raise awareness of The FA Female Talent Pathway, signposting potential players to relevant opportunities e.g. Discover my Talent Days, Emerging Talent Centres and Regional Talent Clubs</v>
      </c>
      <c r="F55" s="182"/>
      <c r="G55" s="182"/>
      <c r="H55" s="183"/>
      <c r="I55" s="183"/>
      <c r="J55" s="183"/>
      <c r="K55" s="184"/>
      <c r="L55" s="185" t="str">
        <f t="shared" si="0"/>
        <v>Promote and raise awareness of The FA Female Talent Pathway, signposting potential players to relevant opportunities e.g. Discover my Talent Days, Emerging Talent Centres and Regional Talent Clubs</v>
      </c>
      <c r="M55" s="182"/>
      <c r="N55" s="182"/>
      <c r="O55" s="183"/>
      <c r="P55" s="183"/>
      <c r="Q55" s="184"/>
      <c r="R55" s="185" t="str">
        <f t="shared" si="1"/>
        <v>Promote and raise awareness of The FA Female Talent Pathway, signposting potential players to relevant opportunities e.g. Discover my Talent Days, Emerging Talent Centres and Regional Talent Clubs</v>
      </c>
      <c r="S55" s="182"/>
      <c r="T55" s="182"/>
      <c r="U55" s="183"/>
      <c r="V55" s="183"/>
      <c r="W55" s="186"/>
    </row>
    <row r="56" spans="1:23" ht="96.6" thickBot="1">
      <c r="A56" s="450"/>
      <c r="B56" s="439" t="s">
        <v>218</v>
      </c>
      <c r="C56" s="442" t="str">
        <f>IFERROR(VLOOKUP(B56, Targets!A:B, 2, FALSE), "")</f>
        <v>Inclusivity</v>
      </c>
      <c r="D56" s="190" t="str">
        <f>""&amp;B56&amp;"1"</f>
        <v>How to increase the provision of disability football at the site1</v>
      </c>
      <c r="E56" s="159" t="str">
        <f>IFERROR(VLOOKUP(D56, Actions!A:B, 2, FALSE), "")</f>
        <v>Work with the CFA to establish demand and/or sustain and/or grow disability provision at the site. Arrange annual planning and review meeting with CFA lead officer</v>
      </c>
      <c r="F56" s="160"/>
      <c r="G56" s="160"/>
      <c r="H56" s="162"/>
      <c r="I56" s="162"/>
      <c r="J56" s="166"/>
      <c r="K56" s="167"/>
      <c r="L56" s="165" t="str">
        <f t="shared" si="0"/>
        <v>Work with the CFA to establish demand and/or sustain and/or grow disability provision at the site. Arrange annual planning and review meeting with CFA lead officer</v>
      </c>
      <c r="M56" s="160"/>
      <c r="N56" s="160"/>
      <c r="O56" s="162"/>
      <c r="P56" s="166"/>
      <c r="Q56" s="167"/>
      <c r="R56" s="165" t="str">
        <f t="shared" si="1"/>
        <v>Work with the CFA to establish demand and/or sustain and/or grow disability provision at the site. Arrange annual planning and review meeting with CFA lead officer</v>
      </c>
      <c r="S56" s="160"/>
      <c r="T56" s="160"/>
      <c r="U56" s="162"/>
      <c r="V56" s="166"/>
      <c r="W56" s="168"/>
    </row>
    <row r="57" spans="1:23" ht="108.6" thickBot="1">
      <c r="A57" s="450"/>
      <c r="B57" s="440"/>
      <c r="C57" s="440"/>
      <c r="D57" s="191" t="str">
        <f>""&amp;B56&amp;"2"</f>
        <v>How to increase the provision of disability football at the site2</v>
      </c>
      <c r="E57" s="170" t="str">
        <f>IFERROR(VLOOKUP(D57, Actions!A:B, 2, FALSE), "")</f>
        <v>Promote and or deliver recreational and competitive opportunities for Youth and/or Adult disabled players at the site through Partner Club(s), Partner League(s), Pro Club Trust as well as non-traditional partners</v>
      </c>
      <c r="F57" s="171" t="s">
        <v>217</v>
      </c>
      <c r="G57" s="171" t="s">
        <v>202</v>
      </c>
      <c r="H57" s="172">
        <v>45473</v>
      </c>
      <c r="I57" s="173"/>
      <c r="J57" s="173"/>
      <c r="K57" s="174"/>
      <c r="L57" s="175" t="str">
        <f t="shared" si="0"/>
        <v>Promote and or deliver recreational and competitive opportunities for Youth and/or Adult disabled players at the site through Partner Club(s), Partner League(s), Pro Club Trust as well as non-traditional partners</v>
      </c>
      <c r="M57" s="171" t="s">
        <v>217</v>
      </c>
      <c r="N57" s="171" t="s">
        <v>202</v>
      </c>
      <c r="O57" s="173"/>
      <c r="P57" s="173"/>
      <c r="Q57" s="174"/>
      <c r="R57" s="175" t="str">
        <f t="shared" si="1"/>
        <v>Promote and or deliver recreational and competitive opportunities for Youth and/or Adult disabled players at the site through Partner Club(s), Partner League(s), Pro Club Trust as well as non-traditional partners</v>
      </c>
      <c r="S57" s="171" t="s">
        <v>217</v>
      </c>
      <c r="T57" s="171" t="s">
        <v>202</v>
      </c>
      <c r="U57" s="173"/>
      <c r="V57" s="173"/>
      <c r="W57" s="176"/>
    </row>
    <row r="58" spans="1:23" ht="84.6" thickBot="1">
      <c r="A58" s="450"/>
      <c r="B58" s="440"/>
      <c r="C58" s="440"/>
      <c r="D58" s="191" t="str">
        <f>""&amp;B56&amp;"3"</f>
        <v>How to increase the provision of disability football at the site3</v>
      </c>
      <c r="E58" s="170" t="str">
        <f>IFERROR(VLOOKUP(D58, Actions!A:B, 2, FALSE), "")</f>
        <v>Deliver and/or host Youth and/or Adult disability recreational playing opportunities e.g. FA Snickers Protein Just Play</v>
      </c>
      <c r="F58" s="171" t="s">
        <v>217</v>
      </c>
      <c r="G58" s="171" t="s">
        <v>202</v>
      </c>
      <c r="H58" s="172">
        <v>45473</v>
      </c>
      <c r="I58" s="173"/>
      <c r="J58" s="173"/>
      <c r="K58" s="174"/>
      <c r="L58" s="175" t="str">
        <f t="shared" si="0"/>
        <v>Deliver and/or host Youth and/or Adult disability recreational playing opportunities e.g. FA Snickers Protein Just Play</v>
      </c>
      <c r="M58" s="171" t="s">
        <v>217</v>
      </c>
      <c r="N58" s="171" t="s">
        <v>202</v>
      </c>
      <c r="O58" s="173"/>
      <c r="P58" s="173"/>
      <c r="Q58" s="174"/>
      <c r="R58" s="175" t="str">
        <f t="shared" si="1"/>
        <v>Deliver and/or host Youth and/or Adult disability recreational playing opportunities e.g. FA Snickers Protein Just Play</v>
      </c>
      <c r="S58" s="171" t="s">
        <v>217</v>
      </c>
      <c r="T58" s="171" t="s">
        <v>202</v>
      </c>
      <c r="U58" s="173"/>
      <c r="V58" s="173"/>
      <c r="W58" s="176"/>
    </row>
    <row r="59" spans="1:23" ht="60.6" thickBot="1">
      <c r="A59" s="450"/>
      <c r="B59" s="440"/>
      <c r="C59" s="440"/>
      <c r="D59" s="191" t="str">
        <f>""&amp;B56&amp;"4"</f>
        <v>How to increase the provision of disability football at the site4</v>
      </c>
      <c r="E59" s="170" t="str">
        <f>IFERROR(VLOOKUP(D59, Actions!A:B, 2, FALSE), "")</f>
        <v>Deliver and/or host Youth and/or Adult competitive disability playing opportunities. E.g. Ability Counts League</v>
      </c>
      <c r="F59" s="171"/>
      <c r="G59" s="171"/>
      <c r="H59" s="172">
        <v>45473</v>
      </c>
      <c r="I59" s="173"/>
      <c r="J59" s="173"/>
      <c r="K59" s="174"/>
      <c r="L59" s="175" t="str">
        <f t="shared" si="0"/>
        <v>Deliver and/or host Youth and/or Adult competitive disability playing opportunities. E.g. Ability Counts League</v>
      </c>
      <c r="M59" s="171"/>
      <c r="N59" s="171"/>
      <c r="O59" s="173"/>
      <c r="P59" s="173"/>
      <c r="Q59" s="174"/>
      <c r="R59" s="175" t="str">
        <f t="shared" si="1"/>
        <v>Deliver and/or host Youth and/or Adult competitive disability playing opportunities. E.g. Ability Counts League</v>
      </c>
      <c r="S59" s="171"/>
      <c r="T59" s="171"/>
      <c r="U59" s="173"/>
      <c r="V59" s="173"/>
      <c r="W59" s="176"/>
    </row>
    <row r="60" spans="1:23" ht="84.6" thickBot="1">
      <c r="A60" s="450"/>
      <c r="B60" s="440"/>
      <c r="C60" s="440"/>
      <c r="D60" s="191" t="str">
        <f>""&amp;B56&amp;"5"</f>
        <v>How to increase the provision of disability football at the site5</v>
      </c>
      <c r="E60" s="170" t="str">
        <f>IFERROR(VLOOKUP(D60, Actions!A:B, 2, FALSE), "")</f>
        <v>Develop impairment specific playing opportunities through CFA or Pro Club Trust</v>
      </c>
      <c r="F60" s="171" t="s">
        <v>217</v>
      </c>
      <c r="G60" s="171" t="s">
        <v>202</v>
      </c>
      <c r="H60" s="172">
        <v>45473</v>
      </c>
      <c r="I60" s="173"/>
      <c r="J60" s="173"/>
      <c r="K60" s="174"/>
      <c r="L60" s="175" t="str">
        <f t="shared" si="0"/>
        <v>Develop impairment specific playing opportunities through CFA or Pro Club Trust</v>
      </c>
      <c r="M60" s="171" t="s">
        <v>217</v>
      </c>
      <c r="N60" s="171" t="s">
        <v>202</v>
      </c>
      <c r="O60" s="173"/>
      <c r="P60" s="173"/>
      <c r="Q60" s="174"/>
      <c r="R60" s="175" t="str">
        <f t="shared" si="1"/>
        <v>Develop impairment specific playing opportunities through CFA or Pro Club Trust</v>
      </c>
      <c r="S60" s="171" t="s">
        <v>217</v>
      </c>
      <c r="T60" s="171" t="s">
        <v>202</v>
      </c>
      <c r="U60" s="173"/>
      <c r="V60" s="173"/>
      <c r="W60" s="176"/>
    </row>
    <row r="61" spans="1:23" ht="72.599999999999994" thickBot="1">
      <c r="A61" s="450"/>
      <c r="B61" s="440"/>
      <c r="C61" s="440"/>
      <c r="D61" s="191" t="str">
        <f>""&amp;B56&amp;"6"</f>
        <v>How to increase the provision of disability football at the site6</v>
      </c>
      <c r="E61" s="170" t="str">
        <f>IFERROR(VLOOKUP(D61, Actions!A:B, 2, FALSE), "")</f>
        <v>Promote and raise awareness of The FA Disability Talent Pathway, signposting potential players to relevant opportunities</v>
      </c>
      <c r="F61" s="171" t="s">
        <v>219</v>
      </c>
      <c r="G61" s="171" t="s">
        <v>202</v>
      </c>
      <c r="H61" s="172">
        <v>45473</v>
      </c>
      <c r="I61" s="177"/>
      <c r="J61" s="177"/>
      <c r="K61" s="178"/>
      <c r="L61" s="175" t="str">
        <f t="shared" si="0"/>
        <v>Promote and raise awareness of The FA Disability Talent Pathway, signposting potential players to relevant opportunities</v>
      </c>
      <c r="M61" s="171" t="s">
        <v>219</v>
      </c>
      <c r="N61" s="171" t="s">
        <v>202</v>
      </c>
      <c r="O61" s="177"/>
      <c r="P61" s="177"/>
      <c r="Q61" s="178"/>
      <c r="R61" s="175" t="str">
        <f t="shared" si="1"/>
        <v>Promote and raise awareness of The FA Disability Talent Pathway, signposting potential players to relevant opportunities</v>
      </c>
      <c r="S61" s="171" t="s">
        <v>219</v>
      </c>
      <c r="T61" s="171" t="s">
        <v>202</v>
      </c>
      <c r="U61" s="177"/>
      <c r="V61" s="177"/>
      <c r="W61" s="179"/>
    </row>
    <row r="62" spans="1:23" ht="48.6" thickBot="1">
      <c r="A62" s="451"/>
      <c r="B62" s="441"/>
      <c r="C62" s="441"/>
      <c r="D62" s="192" t="str">
        <f>""&amp;B56&amp;"7"</f>
        <v>How to increase the provision of disability football at the site7</v>
      </c>
      <c r="E62" s="181" t="str">
        <f>IFERROR(VLOOKUP(D62, Actions!A:B, 2, FALSE), "")</f>
        <v>Work with CFA and CSP to create/support Inclusive School League provision for SEN students</v>
      </c>
      <c r="F62" s="182"/>
      <c r="G62" s="182"/>
      <c r="H62" s="183"/>
      <c r="I62" s="183"/>
      <c r="J62" s="183"/>
      <c r="K62" s="184"/>
      <c r="L62" s="185" t="str">
        <f t="shared" si="0"/>
        <v>Work with CFA and CSP to create/support Inclusive School League provision for SEN students</v>
      </c>
      <c r="M62" s="182"/>
      <c r="N62" s="182"/>
      <c r="O62" s="183"/>
      <c r="P62" s="183"/>
      <c r="Q62" s="184"/>
      <c r="R62" s="185" t="str">
        <f t="shared" si="1"/>
        <v>Work with CFA and CSP to create/support Inclusive School League provision for SEN students</v>
      </c>
      <c r="S62" s="182"/>
      <c r="T62" s="182"/>
      <c r="U62" s="183"/>
      <c r="V62" s="183"/>
      <c r="W62" s="186"/>
    </row>
    <row r="63" spans="1:23" ht="84.6" thickBot="1">
      <c r="B63" s="439" t="s">
        <v>220</v>
      </c>
      <c r="C63" s="442" t="str">
        <f>IFERROR(VLOOKUP(B63, Targets!A:B, 2, FALSE), "")</f>
        <v>Usage</v>
      </c>
      <c r="D63" s="190" t="str">
        <f>""&amp;B63&amp;"1"</f>
        <v>How to retain and grow participation throughout all age groups1</v>
      </c>
      <c r="E63" s="159" t="str">
        <f>IFERROR(VLOOKUP(D63, Actions!A:B, 2, FALSE), "")</f>
        <v>Promote Football Foundation funding schemes to Partner Club(s), Partner League(s) and wider partners to grow participation e.g. Active Through Football etc</v>
      </c>
      <c r="F63" s="160"/>
      <c r="G63" s="171" t="s">
        <v>202</v>
      </c>
      <c r="H63" s="172">
        <v>45473</v>
      </c>
      <c r="I63" s="162"/>
      <c r="J63" s="166"/>
      <c r="K63" s="167"/>
      <c r="L63" s="165" t="str">
        <f t="shared" si="0"/>
        <v>Promote Football Foundation funding schemes to Partner Club(s), Partner League(s) and wider partners to grow participation e.g. Active Through Football etc</v>
      </c>
      <c r="M63" s="160"/>
      <c r="N63" s="171" t="s">
        <v>202</v>
      </c>
      <c r="O63" s="162"/>
      <c r="P63" s="166"/>
      <c r="Q63" s="167"/>
      <c r="R63" s="165" t="str">
        <f t="shared" si="1"/>
        <v>Promote Football Foundation funding schemes to Partner Club(s), Partner League(s) and wider partners to grow participation e.g. Active Through Football etc</v>
      </c>
      <c r="S63" s="160"/>
      <c r="T63" s="171" t="s">
        <v>202</v>
      </c>
      <c r="U63" s="162"/>
      <c r="V63" s="166"/>
      <c r="W63" s="168"/>
    </row>
    <row r="64" spans="1:23" ht="72.599999999999994" thickBot="1">
      <c r="A64" s="18"/>
      <c r="B64" s="440"/>
      <c r="C64" s="440"/>
      <c r="D64" s="191" t="str">
        <f>""&amp;B63&amp;"2"</f>
        <v>How to retain and grow participation throughout all age groups2</v>
      </c>
      <c r="E64" s="170" t="str">
        <f>IFERROR(VLOOKUP(D64, Actions!A:B, 2, FALSE), "")</f>
        <v>Deliver and/or host holiday courses/events in partnership with the CFA, Pro Club Trust, Partner Club(s), Partner League(s) or local partners</v>
      </c>
      <c r="F64" s="171" t="s">
        <v>221</v>
      </c>
      <c r="G64" s="171" t="s">
        <v>202</v>
      </c>
      <c r="H64" s="172">
        <v>45473</v>
      </c>
      <c r="I64" s="173"/>
      <c r="J64" s="173"/>
      <c r="K64" s="174"/>
      <c r="L64" s="175" t="str">
        <f t="shared" si="0"/>
        <v>Deliver and/or host holiday courses/events in partnership with the CFA, Pro Club Trust, Partner Club(s), Partner League(s) or local partners</v>
      </c>
      <c r="M64" s="171" t="s">
        <v>221</v>
      </c>
      <c r="N64" s="171" t="s">
        <v>202</v>
      </c>
      <c r="O64" s="173"/>
      <c r="P64" s="173"/>
      <c r="Q64" s="174"/>
      <c r="R64" s="175" t="str">
        <f t="shared" si="1"/>
        <v>Deliver and/or host holiday courses/events in partnership with the CFA, Pro Club Trust, Partner Club(s), Partner League(s) or local partners</v>
      </c>
      <c r="S64" s="171" t="s">
        <v>221</v>
      </c>
      <c r="T64" s="171" t="s">
        <v>202</v>
      </c>
      <c r="U64" s="173"/>
      <c r="V64" s="173"/>
      <c r="W64" s="176"/>
    </row>
    <row r="65" spans="1:23" ht="48.6" thickBot="1">
      <c r="A65" s="18"/>
      <c r="B65" s="440"/>
      <c r="C65" s="440"/>
      <c r="D65" s="191" t="str">
        <f>""&amp;B63&amp;"3"</f>
        <v>How to retain and grow participation throughout all age groups3</v>
      </c>
      <c r="E65" s="170" t="str">
        <f>IFERROR(VLOOKUP(D65, Actions!A:B, 2, FALSE), "")</f>
        <v>Work with CFA, Partner Club(s) and Partner Leagues(s) to establish and grow mini soccer provision</v>
      </c>
      <c r="F65" s="171" t="s">
        <v>222</v>
      </c>
      <c r="G65" s="171" t="s">
        <v>202</v>
      </c>
      <c r="H65" s="172">
        <v>45473</v>
      </c>
      <c r="I65" s="173"/>
      <c r="J65" s="173"/>
      <c r="K65" s="174"/>
      <c r="L65" s="175" t="str">
        <f t="shared" si="0"/>
        <v>Work with CFA, Partner Club(s) and Partner Leagues(s) to establish and grow mini soccer provision</v>
      </c>
      <c r="M65" s="171" t="s">
        <v>222</v>
      </c>
      <c r="N65" s="171" t="s">
        <v>202</v>
      </c>
      <c r="O65" s="173"/>
      <c r="P65" s="173"/>
      <c r="Q65" s="174"/>
      <c r="R65" s="175" t="str">
        <f t="shared" si="1"/>
        <v>Work with CFA, Partner Club(s) and Partner Leagues(s) to establish and grow mini soccer provision</v>
      </c>
      <c r="S65" s="171" t="s">
        <v>222</v>
      </c>
      <c r="T65" s="171" t="s">
        <v>202</v>
      </c>
      <c r="U65" s="173"/>
      <c r="V65" s="173"/>
      <c r="W65" s="176"/>
    </row>
    <row r="66" spans="1:23" ht="60.6" thickBot="1">
      <c r="A66" s="18"/>
      <c r="B66" s="440"/>
      <c r="C66" s="440"/>
      <c r="D66" s="191" t="str">
        <f>""&amp;B63&amp;"4"</f>
        <v>How to retain and grow participation throughout all age groups4</v>
      </c>
      <c r="E66" s="170" t="str">
        <f>IFERROR(VLOOKUP(D66, Actions!A:B, 2, FALSE), "")</f>
        <v>Work with the CFA, Partner Club(s) and Partner League(s) to develop a player pathway between Youth and Adult football</v>
      </c>
      <c r="F66" s="171" t="s">
        <v>222</v>
      </c>
      <c r="G66" s="171" t="s">
        <v>202</v>
      </c>
      <c r="H66" s="172">
        <v>45473</v>
      </c>
      <c r="I66" s="173"/>
      <c r="J66" s="173"/>
      <c r="K66" s="174"/>
      <c r="L66" s="175" t="str">
        <f t="shared" si="0"/>
        <v>Work with the CFA, Partner Club(s) and Partner League(s) to develop a player pathway between Youth and Adult football</v>
      </c>
      <c r="M66" s="171" t="s">
        <v>222</v>
      </c>
      <c r="N66" s="171" t="s">
        <v>202</v>
      </c>
      <c r="O66" s="173"/>
      <c r="P66" s="173"/>
      <c r="Q66" s="174"/>
      <c r="R66" s="175" t="str">
        <f t="shared" si="1"/>
        <v>Work with the CFA, Partner Club(s) and Partner League(s) to develop a player pathway between Youth and Adult football</v>
      </c>
      <c r="S66" s="171" t="s">
        <v>222</v>
      </c>
      <c r="T66" s="171" t="s">
        <v>202</v>
      </c>
      <c r="U66" s="173"/>
      <c r="V66" s="173"/>
      <c r="W66" s="176"/>
    </row>
    <row r="67" spans="1:23" ht="72.599999999999994" thickBot="1">
      <c r="A67" s="18"/>
      <c r="B67" s="440"/>
      <c r="C67" s="440"/>
      <c r="D67" s="191" t="str">
        <f>""&amp;B63&amp;"5"</f>
        <v>How to retain and grow participation throughout all age groups5</v>
      </c>
      <c r="E67" s="170" t="str">
        <f>IFERROR(VLOOKUP(D67, Actions!A:B, 2, FALSE), "")</f>
        <v>Work with Partner Club(s) and Partner League(s) and Pro Community Trust to develop new and/or retain existing veterans teams, walking football teams etc.</v>
      </c>
      <c r="F67" s="171" t="s">
        <v>222</v>
      </c>
      <c r="G67" s="171" t="s">
        <v>202</v>
      </c>
      <c r="H67" s="172">
        <v>45473</v>
      </c>
      <c r="I67" s="173"/>
      <c r="J67" s="173"/>
      <c r="K67" s="174"/>
      <c r="L67" s="175" t="str">
        <f t="shared" si="0"/>
        <v>Work with Partner Club(s) and Partner League(s) and Pro Community Trust to develop new and/or retain existing veterans teams, walking football teams etc.</v>
      </c>
      <c r="M67" s="171" t="s">
        <v>222</v>
      </c>
      <c r="N67" s="171" t="s">
        <v>202</v>
      </c>
      <c r="O67" s="173"/>
      <c r="P67" s="173"/>
      <c r="Q67" s="174"/>
      <c r="R67" s="175" t="str">
        <f t="shared" si="1"/>
        <v>Work with Partner Club(s) and Partner League(s) and Pro Community Trust to develop new and/or retain existing veterans teams, walking football teams etc.</v>
      </c>
      <c r="S67" s="171" t="s">
        <v>222</v>
      </c>
      <c r="T67" s="171" t="s">
        <v>202</v>
      </c>
      <c r="U67" s="173"/>
      <c r="V67" s="173"/>
      <c r="W67" s="176"/>
    </row>
    <row r="68" spans="1:23" ht="60.6" thickBot="1">
      <c r="A68" s="18"/>
      <c r="B68" s="440"/>
      <c r="C68" s="440"/>
      <c r="D68" s="191" t="str">
        <f>""&amp;B63&amp;"6"</f>
        <v>How to retain and grow participation throughout all age groups6</v>
      </c>
      <c r="E68" s="170" t="str">
        <f>IFERROR(VLOOKUP(D68, Actions!A:B, 2, FALSE), "")</f>
        <v>Work with the CFA and Partner League(s) to establish the site as a Central Venue and/or Home/Away venue</v>
      </c>
      <c r="F68" s="171" t="s">
        <v>222</v>
      </c>
      <c r="G68" s="171" t="s">
        <v>202</v>
      </c>
      <c r="H68" s="172">
        <v>45473</v>
      </c>
      <c r="I68" s="173"/>
      <c r="J68" s="173"/>
      <c r="K68" s="174"/>
      <c r="L68" s="175" t="str">
        <f t="shared" si="0"/>
        <v>Work with the CFA and Partner League(s) to establish the site as a Central Venue and/or Home/Away venue</v>
      </c>
      <c r="M68" s="171" t="s">
        <v>222</v>
      </c>
      <c r="N68" s="171" t="s">
        <v>202</v>
      </c>
      <c r="O68" s="173"/>
      <c r="P68" s="173"/>
      <c r="Q68" s="174"/>
      <c r="R68" s="175" t="str">
        <f t="shared" si="1"/>
        <v>Work with the CFA and Partner League(s) to establish the site as a Central Venue and/or Home/Away venue</v>
      </c>
      <c r="S68" s="171" t="s">
        <v>222</v>
      </c>
      <c r="T68" s="171" t="s">
        <v>202</v>
      </c>
      <c r="U68" s="173"/>
      <c r="V68" s="173"/>
      <c r="W68" s="176"/>
    </row>
    <row r="69" spans="1:23" ht="72.599999999999994" thickBot="1">
      <c r="A69" s="18"/>
      <c r="B69" s="441"/>
      <c r="C69" s="441"/>
      <c r="D69" s="192" t="str">
        <f>""&amp;B63&amp;"7"</f>
        <v>How to retain and grow participation throughout all age groups7</v>
      </c>
      <c r="E69" s="181" t="str">
        <f>IFERROR(VLOOKUP(D69, Actions!A:B, 2, FALSE), "")</f>
        <v>Work with local education partners (Primary, Secondary, Further &amp; Higher Education) to deliver and/or host curricular and/or extra-curricular activities</v>
      </c>
      <c r="F69" s="182" t="s">
        <v>223</v>
      </c>
      <c r="G69" s="182" t="s">
        <v>202</v>
      </c>
      <c r="H69" s="257">
        <v>45473</v>
      </c>
      <c r="I69" s="183"/>
      <c r="J69" s="183"/>
      <c r="K69" s="184"/>
      <c r="L69" s="185" t="str">
        <f t="shared" si="0"/>
        <v>Work with local education partners (Primary, Secondary, Further &amp; Higher Education) to deliver and/or host curricular and/or extra-curricular activities</v>
      </c>
      <c r="M69" s="182" t="s">
        <v>223</v>
      </c>
      <c r="N69" s="182" t="s">
        <v>202</v>
      </c>
      <c r="O69" s="183"/>
      <c r="P69" s="183"/>
      <c r="Q69" s="184"/>
      <c r="R69" s="185" t="str">
        <f t="shared" si="1"/>
        <v>Work with local education partners (Primary, Secondary, Further &amp; Higher Education) to deliver and/or host curricular and/or extra-curricular activities</v>
      </c>
      <c r="S69" s="182" t="s">
        <v>223</v>
      </c>
      <c r="T69" s="182" t="s">
        <v>202</v>
      </c>
      <c r="U69" s="183"/>
      <c r="V69" s="183"/>
      <c r="W69" s="186"/>
    </row>
    <row r="70" spans="1:23" ht="36" thickBot="1">
      <c r="A70" s="8"/>
      <c r="B70" s="443"/>
      <c r="C70" s="444"/>
      <c r="D70" s="444"/>
      <c r="E70" s="444"/>
      <c r="F70" s="444"/>
      <c r="G70" s="444"/>
      <c r="H70" s="445"/>
      <c r="I70" s="8"/>
      <c r="J70" s="8"/>
      <c r="K70" s="8"/>
      <c r="L70" s="8"/>
      <c r="M70" s="8"/>
      <c r="N70" s="8"/>
      <c r="O70" s="8"/>
      <c r="P70" s="8"/>
      <c r="Q70" s="8"/>
      <c r="R70" s="8"/>
      <c r="S70" s="8"/>
      <c r="T70" s="8"/>
      <c r="U70" s="8"/>
      <c r="V70" s="8"/>
      <c r="W70" s="8"/>
    </row>
    <row r="71" spans="1:23" ht="16.2">
      <c r="A71" s="8"/>
      <c r="B71" s="193"/>
      <c r="C71" s="194"/>
      <c r="D71" s="153"/>
      <c r="E71" s="153"/>
      <c r="F71" s="153"/>
      <c r="G71" s="153"/>
      <c r="H71" s="153"/>
      <c r="I71" s="195"/>
      <c r="J71" s="195"/>
      <c r="K71" s="195"/>
      <c r="L71" s="8"/>
      <c r="M71" s="8"/>
      <c r="N71" s="8"/>
      <c r="O71" s="8"/>
      <c r="P71" s="8"/>
      <c r="Q71" s="8"/>
      <c r="R71" s="8"/>
      <c r="S71" s="8"/>
      <c r="T71" s="8"/>
      <c r="U71" s="8"/>
      <c r="V71" s="8"/>
      <c r="W71" s="8"/>
    </row>
    <row r="72" spans="1:23" ht="13.2">
      <c r="A72" s="18"/>
      <c r="B72" s="196"/>
      <c r="C72" s="196"/>
      <c r="D72" s="196"/>
      <c r="E72" s="196"/>
      <c r="F72" s="196"/>
      <c r="G72" s="196"/>
      <c r="H72" s="196"/>
      <c r="I72" s="17"/>
      <c r="J72" s="8"/>
      <c r="K72" s="8"/>
      <c r="L72" s="8"/>
      <c r="M72" s="8"/>
      <c r="N72" s="8"/>
      <c r="O72" s="8"/>
      <c r="P72" s="8"/>
      <c r="Q72" s="8"/>
      <c r="R72" s="8"/>
      <c r="S72" s="8"/>
      <c r="T72" s="8"/>
      <c r="U72" s="8"/>
      <c r="V72" s="8"/>
      <c r="W72" s="8"/>
    </row>
    <row r="73" spans="1:23" ht="31.5" customHeight="1">
      <c r="A73" s="18"/>
      <c r="B73" s="197"/>
      <c r="C73" s="198"/>
      <c r="D73" s="197"/>
      <c r="E73" s="197"/>
      <c r="F73" s="199"/>
      <c r="G73" s="199"/>
      <c r="H73" s="199"/>
      <c r="I73" s="17"/>
      <c r="J73" s="8"/>
      <c r="K73" s="8"/>
      <c r="L73" s="8"/>
      <c r="M73" s="8"/>
      <c r="N73" s="8"/>
      <c r="O73" s="8"/>
      <c r="P73" s="8"/>
      <c r="Q73" s="8"/>
      <c r="R73" s="8"/>
      <c r="S73" s="8"/>
      <c r="T73" s="8"/>
      <c r="U73" s="8"/>
      <c r="V73" s="8"/>
      <c r="W73" s="8"/>
    </row>
    <row r="74" spans="1:23" ht="13.2">
      <c r="A74" s="18"/>
      <c r="B74" s="197"/>
      <c r="C74" s="198"/>
      <c r="D74" s="197"/>
      <c r="E74" s="197"/>
      <c r="F74" s="199"/>
      <c r="G74" s="199"/>
      <c r="H74" s="199"/>
      <c r="I74" s="17"/>
      <c r="J74" s="8"/>
      <c r="K74" s="8"/>
      <c r="L74" s="8"/>
      <c r="M74" s="8"/>
      <c r="N74" s="8"/>
      <c r="O74" s="8"/>
      <c r="P74" s="8"/>
      <c r="Q74" s="8"/>
      <c r="R74" s="8"/>
      <c r="S74" s="8"/>
      <c r="T74" s="8"/>
      <c r="U74" s="8"/>
      <c r="V74" s="8"/>
      <c r="W74" s="8"/>
    </row>
    <row r="75" spans="1:23" ht="13.2">
      <c r="A75" s="200"/>
      <c r="B75" s="197"/>
      <c r="C75" s="198"/>
      <c r="D75" s="197"/>
      <c r="E75" s="197"/>
      <c r="F75" s="199"/>
      <c r="G75" s="199"/>
      <c r="H75" s="199"/>
      <c r="I75" s="139"/>
      <c r="J75" s="9"/>
      <c r="K75" s="9"/>
      <c r="L75" s="9"/>
      <c r="M75" s="9"/>
      <c r="N75" s="9"/>
      <c r="O75" s="9"/>
      <c r="P75" s="9"/>
      <c r="Q75" s="9"/>
      <c r="R75" s="9"/>
      <c r="S75" s="9"/>
      <c r="T75" s="9"/>
      <c r="U75" s="9"/>
      <c r="V75" s="9"/>
      <c r="W75" s="9"/>
    </row>
    <row r="76" spans="1:23" ht="13.2">
      <c r="A76" s="10"/>
      <c r="B76" s="201"/>
      <c r="C76" s="202"/>
      <c r="D76" s="201"/>
      <c r="E76" s="201"/>
      <c r="F76" s="10"/>
      <c r="G76" s="10"/>
      <c r="H76" s="10"/>
      <c r="I76" s="10"/>
      <c r="J76" s="10"/>
      <c r="K76" s="10"/>
      <c r="L76" s="10"/>
      <c r="M76" s="10"/>
      <c r="N76" s="10"/>
      <c r="O76" s="10"/>
      <c r="P76" s="10"/>
      <c r="Q76" s="10"/>
      <c r="R76" s="10"/>
      <c r="S76" s="10"/>
      <c r="T76" s="10"/>
      <c r="U76" s="10"/>
      <c r="V76" s="10"/>
      <c r="W76" s="10"/>
    </row>
    <row r="77" spans="1:23" ht="13.2">
      <c r="A77" s="10"/>
      <c r="B77" s="201"/>
      <c r="C77" s="202"/>
      <c r="D77" s="201"/>
      <c r="E77" s="201"/>
      <c r="F77" s="10"/>
      <c r="G77" s="10"/>
      <c r="H77" s="10"/>
      <c r="I77" s="10"/>
      <c r="J77" s="10"/>
      <c r="K77" s="10"/>
      <c r="L77" s="10"/>
      <c r="M77" s="10"/>
      <c r="N77" s="10"/>
      <c r="O77" s="10"/>
      <c r="P77" s="10"/>
      <c r="Q77" s="10"/>
      <c r="R77" s="10"/>
      <c r="S77" s="10"/>
      <c r="T77" s="10"/>
      <c r="U77" s="10"/>
      <c r="V77" s="10"/>
      <c r="W77" s="10"/>
    </row>
    <row r="78" spans="1:23" ht="13.2">
      <c r="A78" s="10"/>
      <c r="B78" s="201"/>
      <c r="C78" s="202"/>
      <c r="D78" s="201"/>
      <c r="E78" s="201"/>
      <c r="F78" s="10"/>
      <c r="G78" s="10"/>
      <c r="H78" s="10"/>
      <c r="I78" s="10"/>
      <c r="J78" s="10"/>
      <c r="K78" s="10"/>
      <c r="L78" s="10"/>
      <c r="M78" s="10"/>
      <c r="N78" s="10"/>
      <c r="O78" s="10"/>
      <c r="P78" s="10"/>
      <c r="Q78" s="10"/>
      <c r="R78" s="10"/>
      <c r="S78" s="10"/>
      <c r="T78" s="10"/>
      <c r="U78" s="10"/>
      <c r="V78" s="10"/>
      <c r="W78" s="10"/>
    </row>
    <row r="79" spans="1:23" ht="13.2">
      <c r="A79" s="10"/>
      <c r="B79" s="201"/>
      <c r="C79" s="202"/>
      <c r="D79" s="201"/>
      <c r="E79" s="201"/>
      <c r="F79" s="10"/>
      <c r="G79" s="10"/>
      <c r="H79" s="10"/>
      <c r="I79" s="10"/>
      <c r="J79" s="10"/>
      <c r="K79" s="10"/>
      <c r="L79" s="10"/>
      <c r="M79" s="10"/>
      <c r="N79" s="10"/>
      <c r="O79" s="10"/>
      <c r="P79" s="10"/>
      <c r="Q79" s="10"/>
      <c r="R79" s="10"/>
      <c r="S79" s="10"/>
      <c r="T79" s="10"/>
      <c r="U79" s="10"/>
      <c r="V79" s="10"/>
      <c r="W79" s="10"/>
    </row>
    <row r="80" spans="1:23" ht="13.2">
      <c r="A80" s="10"/>
      <c r="B80" s="201"/>
      <c r="C80" s="202"/>
      <c r="D80" s="201"/>
      <c r="E80" s="201"/>
      <c r="F80" s="10"/>
      <c r="G80" s="10"/>
      <c r="H80" s="10"/>
      <c r="I80" s="10"/>
      <c r="J80" s="10"/>
      <c r="K80" s="10"/>
      <c r="L80" s="10"/>
      <c r="M80" s="10"/>
      <c r="N80" s="10"/>
      <c r="O80" s="10"/>
      <c r="P80" s="10"/>
      <c r="Q80" s="10"/>
      <c r="R80" s="10"/>
      <c r="S80" s="10"/>
      <c r="T80" s="10"/>
      <c r="U80" s="10"/>
      <c r="V80" s="10"/>
      <c r="W80" s="10"/>
    </row>
    <row r="81" spans="1:23" ht="13.2">
      <c r="A81" s="10"/>
      <c r="B81" s="201"/>
      <c r="C81" s="202"/>
      <c r="D81" s="201"/>
      <c r="E81" s="201"/>
      <c r="F81" s="10"/>
      <c r="G81" s="10"/>
      <c r="H81" s="10"/>
      <c r="I81" s="10"/>
      <c r="J81" s="10"/>
      <c r="K81" s="10"/>
      <c r="L81" s="10"/>
      <c r="M81" s="10"/>
      <c r="N81" s="10"/>
      <c r="O81" s="10"/>
      <c r="P81" s="10"/>
      <c r="Q81" s="10"/>
      <c r="R81" s="10"/>
      <c r="S81" s="10"/>
      <c r="T81" s="10"/>
      <c r="U81" s="10"/>
      <c r="V81" s="10"/>
      <c r="W81" s="10"/>
    </row>
    <row r="82" spans="1:23" ht="13.2">
      <c r="A82" s="10"/>
      <c r="B82" s="201"/>
      <c r="C82" s="202"/>
      <c r="D82" s="10"/>
      <c r="E82" s="10"/>
      <c r="F82" s="10"/>
      <c r="G82" s="10"/>
      <c r="H82" s="10"/>
      <c r="I82" s="10"/>
      <c r="J82" s="10"/>
      <c r="K82" s="10"/>
      <c r="L82" s="10"/>
      <c r="M82" s="10"/>
      <c r="N82" s="10"/>
      <c r="O82" s="10"/>
      <c r="P82" s="10"/>
      <c r="Q82" s="10"/>
      <c r="R82" s="10"/>
      <c r="S82" s="10"/>
      <c r="T82" s="10"/>
      <c r="U82" s="10"/>
      <c r="V82" s="10"/>
      <c r="W82" s="10"/>
    </row>
    <row r="83" spans="1:23" ht="13.2">
      <c r="A83" s="10"/>
      <c r="B83" s="10"/>
      <c r="C83" s="10"/>
      <c r="D83" s="10"/>
      <c r="E83" s="10"/>
      <c r="F83" s="10"/>
      <c r="G83" s="10"/>
      <c r="H83" s="10"/>
      <c r="I83" s="10"/>
      <c r="J83" s="10"/>
      <c r="K83" s="10"/>
      <c r="L83" s="10"/>
      <c r="M83" s="10"/>
      <c r="N83" s="10"/>
      <c r="O83" s="10"/>
      <c r="P83" s="10"/>
      <c r="Q83" s="10"/>
      <c r="R83" s="10"/>
      <c r="S83" s="10"/>
      <c r="T83" s="10"/>
      <c r="U83" s="10"/>
      <c r="V83" s="10"/>
      <c r="W83" s="10"/>
    </row>
    <row r="84" spans="1:23" ht="13.2">
      <c r="A84" s="10"/>
      <c r="B84" s="10"/>
      <c r="C84" s="10"/>
      <c r="D84" s="10"/>
      <c r="E84" s="10"/>
      <c r="F84" s="10"/>
      <c r="G84" s="10"/>
      <c r="H84" s="10"/>
      <c r="I84" s="10"/>
      <c r="J84" s="10"/>
      <c r="K84" s="10"/>
      <c r="L84" s="10"/>
      <c r="M84" s="10"/>
      <c r="N84" s="10"/>
      <c r="O84" s="10"/>
      <c r="P84" s="10"/>
      <c r="Q84" s="10"/>
      <c r="R84" s="10"/>
      <c r="S84" s="10"/>
      <c r="T84" s="10"/>
      <c r="U84" s="10"/>
      <c r="V84" s="10"/>
      <c r="W84" s="10"/>
    </row>
  </sheetData>
  <mergeCells count="33">
    <mergeCell ref="A1:R1"/>
    <mergeCell ref="S1:W18"/>
    <mergeCell ref="B2:E2"/>
    <mergeCell ref="M2:O2"/>
    <mergeCell ref="P2:Q2"/>
    <mergeCell ref="A3:R6"/>
    <mergeCell ref="B9:R9"/>
    <mergeCell ref="A7:A9"/>
    <mergeCell ref="B11:C11"/>
    <mergeCell ref="B7:R7"/>
    <mergeCell ref="B8:R8"/>
    <mergeCell ref="G11:I11"/>
    <mergeCell ref="B12:L12"/>
    <mergeCell ref="B18:H18"/>
    <mergeCell ref="R19:W19"/>
    <mergeCell ref="B35:B41"/>
    <mergeCell ref="B56:B62"/>
    <mergeCell ref="C56:C62"/>
    <mergeCell ref="A19:A62"/>
    <mergeCell ref="B21:B27"/>
    <mergeCell ref="C21:C27"/>
    <mergeCell ref="B28:B34"/>
    <mergeCell ref="C28:C34"/>
    <mergeCell ref="C35:C41"/>
    <mergeCell ref="B42:B48"/>
    <mergeCell ref="C42:C48"/>
    <mergeCell ref="B49:B55"/>
    <mergeCell ref="C49:C55"/>
    <mergeCell ref="B63:B69"/>
    <mergeCell ref="C63:C69"/>
    <mergeCell ref="B70:H70"/>
    <mergeCell ref="E19:K19"/>
    <mergeCell ref="L19:Q19"/>
  </mergeCells>
  <dataValidations count="4">
    <dataValidation type="list" allowBlank="1" showInputMessage="1" prompt="Click and enter a value from the list of items" sqref="I21:I69 O21:O69 U21:U69" xr:uid="{00000000-0002-0000-0600-000000000000}">
      <formula1>"Yes,No,In Progress,Not Started"</formula1>
    </dataValidation>
    <dataValidation type="list" allowBlank="1" sqref="B21 B28 B35 B42 B49 B56 B63" xr:uid="{00000000-0002-0000-0600-000001000000}">
      <formula1>"How to support Pro Club Community Trust Scheme programmes to provide a range of activities,How to increase the provision of recreation football to the local community,How to increase the football workforce,How to increase the provision of female football "&amp;"at the site,How to increase the provision of disability football at the site,How to retain and grow participation throughout all age groups,How to increase the quality of grass football pitches at the site,How to Increase participation in Lower-Socio Econ"&amp;"omic Groups"</formula1>
    </dataValidation>
    <dataValidation type="custom" allowBlank="1" showDropDown="1" showInputMessage="1" showErrorMessage="1" prompt="Enter a valid date format 01-01-2022" sqref="H21:H69" xr:uid="{00000000-0002-0000-0600-000002000000}">
      <formula1>OR(NOT(ISERROR(DATEVALUE(H21))), AND(ISNUMBER(H21), LEFT(CELL("format", H21))="D"))</formula1>
    </dataValidation>
    <dataValidation type="list" allowBlank="1" showInputMessage="1" prompt="Click and enter a value from the list of items" sqref="K21:K69 Q21:Q69 W21:W69" xr:uid="{00000000-0002-0000-0600-000003000000}">
      <formula1>"1,2,3,4,5"</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B8"/>
  <sheetViews>
    <sheetView workbookViewId="0"/>
  </sheetViews>
  <sheetFormatPr defaultColWidth="12.6640625" defaultRowHeight="15" customHeight="1"/>
  <cols>
    <col min="1" max="1" width="79.6640625" customWidth="1"/>
  </cols>
  <sheetData>
    <row r="1" spans="1:2" ht="15" customHeight="1">
      <c r="A1" s="203" t="s">
        <v>200</v>
      </c>
      <c r="B1" s="204" t="s">
        <v>224</v>
      </c>
    </row>
    <row r="2" spans="1:2" ht="15" customHeight="1">
      <c r="A2" s="203" t="s">
        <v>213</v>
      </c>
      <c r="B2" s="204" t="s">
        <v>224</v>
      </c>
    </row>
    <row r="3" spans="1:2" ht="15" customHeight="1">
      <c r="A3" s="203" t="s">
        <v>208</v>
      </c>
      <c r="B3" s="204" t="s">
        <v>224</v>
      </c>
    </row>
    <row r="4" spans="1:2" ht="15" customHeight="1">
      <c r="A4" s="203" t="s">
        <v>215</v>
      </c>
      <c r="B4" s="204" t="s">
        <v>225</v>
      </c>
    </row>
    <row r="5" spans="1:2" ht="15" customHeight="1">
      <c r="A5" s="203" t="s">
        <v>218</v>
      </c>
      <c r="B5" s="204" t="s">
        <v>225</v>
      </c>
    </row>
    <row r="6" spans="1:2" ht="15" customHeight="1">
      <c r="A6" s="203" t="s">
        <v>220</v>
      </c>
      <c r="B6" s="204" t="s">
        <v>226</v>
      </c>
    </row>
    <row r="7" spans="1:2" ht="15" customHeight="1">
      <c r="A7" s="205" t="s">
        <v>227</v>
      </c>
      <c r="B7" s="204" t="s">
        <v>226</v>
      </c>
    </row>
    <row r="8" spans="1:2" ht="15" customHeight="1">
      <c r="A8" s="206" t="s">
        <v>206</v>
      </c>
      <c r="B8" s="204" t="s">
        <v>225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B65"/>
  <sheetViews>
    <sheetView workbookViewId="0"/>
  </sheetViews>
  <sheetFormatPr defaultColWidth="12.6640625" defaultRowHeight="15" customHeight="1"/>
  <cols>
    <col min="1" max="1" width="81.77734375" customWidth="1"/>
  </cols>
  <sheetData>
    <row r="1" spans="1:2" ht="15" customHeight="1">
      <c r="A1" s="203" t="s">
        <v>228</v>
      </c>
      <c r="B1" s="204" t="s">
        <v>229</v>
      </c>
    </row>
    <row r="2" spans="1:2" ht="15" customHeight="1">
      <c r="A2" s="203" t="s">
        <v>230</v>
      </c>
      <c r="B2" s="204" t="s">
        <v>231</v>
      </c>
    </row>
    <row r="3" spans="1:2" ht="15" customHeight="1">
      <c r="A3" s="203" t="s">
        <v>232</v>
      </c>
      <c r="B3" s="204" t="s">
        <v>233</v>
      </c>
    </row>
    <row r="4" spans="1:2" ht="15" customHeight="1">
      <c r="A4" s="203" t="s">
        <v>234</v>
      </c>
      <c r="B4" s="203" t="s">
        <v>235</v>
      </c>
    </row>
    <row r="5" spans="1:2" ht="15" customHeight="1">
      <c r="A5" s="203" t="s">
        <v>236</v>
      </c>
    </row>
    <row r="6" spans="1:2" ht="15" customHeight="1">
      <c r="A6" s="203" t="s">
        <v>237</v>
      </c>
    </row>
    <row r="7" spans="1:2" ht="15" customHeight="1">
      <c r="A7" s="203" t="s">
        <v>238</v>
      </c>
    </row>
    <row r="8" spans="1:2" ht="15" customHeight="1">
      <c r="A8" s="203" t="s">
        <v>239</v>
      </c>
      <c r="B8" s="203" t="s">
        <v>240</v>
      </c>
    </row>
    <row r="9" spans="1:2" ht="15" customHeight="1">
      <c r="A9" s="203" t="s">
        <v>241</v>
      </c>
      <c r="B9" s="203" t="s">
        <v>242</v>
      </c>
    </row>
    <row r="10" spans="1:2" ht="15" customHeight="1">
      <c r="A10" s="203" t="s">
        <v>243</v>
      </c>
      <c r="B10" s="203" t="s">
        <v>244</v>
      </c>
    </row>
    <row r="11" spans="1:2" ht="15" customHeight="1">
      <c r="A11" s="203" t="s">
        <v>245</v>
      </c>
      <c r="B11" s="204" t="s">
        <v>246</v>
      </c>
    </row>
    <row r="12" spans="1:2" ht="15" customHeight="1">
      <c r="A12" s="203" t="s">
        <v>247</v>
      </c>
      <c r="B12" s="204" t="s">
        <v>248</v>
      </c>
    </row>
    <row r="13" spans="1:2" ht="15" customHeight="1">
      <c r="A13" s="203" t="s">
        <v>249</v>
      </c>
      <c r="B13" s="207" t="s">
        <v>250</v>
      </c>
    </row>
    <row r="14" spans="1:2" ht="15" customHeight="1">
      <c r="A14" s="203" t="s">
        <v>251</v>
      </c>
    </row>
    <row r="15" spans="1:2" ht="14.4">
      <c r="A15" s="203" t="s">
        <v>252</v>
      </c>
      <c r="B15" s="208" t="s">
        <v>253</v>
      </c>
    </row>
    <row r="16" spans="1:2" ht="15" customHeight="1">
      <c r="A16" s="203" t="s">
        <v>254</v>
      </c>
      <c r="B16" s="203" t="s">
        <v>255</v>
      </c>
    </row>
    <row r="17" spans="1:2" ht="14.4">
      <c r="A17" s="203" t="s">
        <v>256</v>
      </c>
      <c r="B17" s="208" t="s">
        <v>257</v>
      </c>
    </row>
    <row r="18" spans="1:2" ht="15" customHeight="1">
      <c r="A18" s="203" t="s">
        <v>258</v>
      </c>
      <c r="B18" s="203" t="s">
        <v>259</v>
      </c>
    </row>
    <row r="19" spans="1:2" ht="15" customHeight="1">
      <c r="A19" s="203" t="s">
        <v>260</v>
      </c>
      <c r="B19" s="203" t="s">
        <v>261</v>
      </c>
    </row>
    <row r="20" spans="1:2" ht="15" customHeight="1">
      <c r="A20" s="203" t="s">
        <v>262</v>
      </c>
      <c r="B20" s="203" t="s">
        <v>263</v>
      </c>
    </row>
    <row r="21" spans="1:2" ht="15" customHeight="1">
      <c r="A21" s="203" t="s">
        <v>264</v>
      </c>
    </row>
    <row r="22" spans="1:2" ht="15" customHeight="1">
      <c r="A22" s="203" t="s">
        <v>265</v>
      </c>
      <c r="B22" s="203" t="s">
        <v>266</v>
      </c>
    </row>
    <row r="23" spans="1:2" ht="15" customHeight="1">
      <c r="A23" s="203" t="s">
        <v>267</v>
      </c>
      <c r="B23" s="203" t="s">
        <v>268</v>
      </c>
    </row>
    <row r="24" spans="1:2" ht="15" customHeight="1">
      <c r="A24" s="203" t="s">
        <v>269</v>
      </c>
      <c r="B24" s="203" t="s">
        <v>270</v>
      </c>
    </row>
    <row r="25" spans="1:2" ht="15" customHeight="1">
      <c r="A25" s="203" t="s">
        <v>271</v>
      </c>
      <c r="B25" s="203" t="s">
        <v>272</v>
      </c>
    </row>
    <row r="26" spans="1:2" ht="15" customHeight="1">
      <c r="A26" s="203" t="s">
        <v>273</v>
      </c>
      <c r="B26" s="204" t="s">
        <v>274</v>
      </c>
    </row>
    <row r="27" spans="1:2" ht="14.4">
      <c r="A27" s="203" t="s">
        <v>275</v>
      </c>
      <c r="B27" s="209" t="s">
        <v>276</v>
      </c>
    </row>
    <row r="28" spans="1:2" ht="14.4">
      <c r="A28" s="203" t="s">
        <v>277</v>
      </c>
      <c r="B28" s="208" t="s">
        <v>278</v>
      </c>
    </row>
    <row r="29" spans="1:2" ht="13.8">
      <c r="A29" s="203" t="s">
        <v>279</v>
      </c>
      <c r="B29" s="203" t="s">
        <v>280</v>
      </c>
    </row>
    <row r="30" spans="1:2" ht="13.8">
      <c r="A30" s="203" t="s">
        <v>281</v>
      </c>
      <c r="B30" s="203" t="s">
        <v>282</v>
      </c>
    </row>
    <row r="31" spans="1:2" ht="13.8">
      <c r="A31" s="203" t="s">
        <v>283</v>
      </c>
      <c r="B31" s="203" t="s">
        <v>284</v>
      </c>
    </row>
    <row r="32" spans="1:2" ht="13.8">
      <c r="A32" s="203" t="s">
        <v>285</v>
      </c>
      <c r="B32" s="203" t="s">
        <v>286</v>
      </c>
    </row>
    <row r="33" spans="1:2" ht="14.4">
      <c r="A33" s="203" t="s">
        <v>287</v>
      </c>
      <c r="B33" s="208" t="s">
        <v>288</v>
      </c>
    </row>
    <row r="34" spans="1:2" ht="14.4">
      <c r="A34" s="203" t="s">
        <v>289</v>
      </c>
      <c r="B34" s="208" t="s">
        <v>290</v>
      </c>
    </row>
    <row r="35" spans="1:2" ht="14.4">
      <c r="A35" s="203" t="s">
        <v>291</v>
      </c>
      <c r="B35" s="208" t="s">
        <v>292</v>
      </c>
    </row>
    <row r="36" spans="1:2" ht="13.8">
      <c r="A36" s="203" t="s">
        <v>293</v>
      </c>
      <c r="B36" s="203" t="s">
        <v>294</v>
      </c>
    </row>
    <row r="37" spans="1:2" ht="13.8">
      <c r="A37" s="203" t="s">
        <v>295</v>
      </c>
      <c r="B37" s="203" t="s">
        <v>296</v>
      </c>
    </row>
    <row r="38" spans="1:2" ht="14.4">
      <c r="A38" s="203" t="s">
        <v>297</v>
      </c>
      <c r="B38" s="208" t="s">
        <v>298</v>
      </c>
    </row>
    <row r="39" spans="1:2" ht="13.8">
      <c r="A39" s="203" t="s">
        <v>299</v>
      </c>
      <c r="B39" s="203" t="s">
        <v>300</v>
      </c>
    </row>
    <row r="40" spans="1:2" ht="14.4">
      <c r="A40" s="203" t="s">
        <v>301</v>
      </c>
      <c r="B40" s="208" t="s">
        <v>302</v>
      </c>
    </row>
    <row r="41" spans="1:2" ht="13.8">
      <c r="A41" s="203" t="s">
        <v>303</v>
      </c>
      <c r="B41" s="203" t="s">
        <v>304</v>
      </c>
    </row>
    <row r="42" spans="1:2" ht="13.8">
      <c r="A42" s="203" t="s">
        <v>305</v>
      </c>
      <c r="B42" s="203" t="s">
        <v>306</v>
      </c>
    </row>
    <row r="43" spans="1:2" ht="16.2">
      <c r="A43" s="205" t="s">
        <v>307</v>
      </c>
      <c r="B43" s="208" t="s">
        <v>308</v>
      </c>
    </row>
    <row r="44" spans="1:2" ht="16.2">
      <c r="A44" s="205" t="s">
        <v>309</v>
      </c>
      <c r="B44" s="208" t="s">
        <v>310</v>
      </c>
    </row>
    <row r="45" spans="1:2" ht="16.2">
      <c r="A45" s="205" t="s">
        <v>311</v>
      </c>
      <c r="B45" s="208" t="s">
        <v>312</v>
      </c>
    </row>
    <row r="46" spans="1:2" ht="16.2">
      <c r="A46" s="205" t="s">
        <v>313</v>
      </c>
      <c r="B46" s="208" t="s">
        <v>314</v>
      </c>
    </row>
    <row r="47" spans="1:2" ht="16.2">
      <c r="A47" s="205" t="s">
        <v>315</v>
      </c>
      <c r="B47" s="208"/>
    </row>
    <row r="48" spans="1:2" ht="16.2">
      <c r="A48" s="205" t="s">
        <v>316</v>
      </c>
      <c r="B48" s="210"/>
    </row>
    <row r="49" spans="1:2" ht="16.2">
      <c r="A49" s="205" t="s">
        <v>317</v>
      </c>
      <c r="B49" s="208"/>
    </row>
    <row r="50" spans="1:2" ht="16.2">
      <c r="A50" s="206" t="s">
        <v>318</v>
      </c>
      <c r="B50" s="211" t="s">
        <v>319</v>
      </c>
    </row>
    <row r="51" spans="1:2" ht="16.2">
      <c r="A51" s="206" t="s">
        <v>320</v>
      </c>
      <c r="B51" s="211" t="s">
        <v>321</v>
      </c>
    </row>
    <row r="52" spans="1:2" ht="16.2">
      <c r="A52" s="206" t="s">
        <v>322</v>
      </c>
      <c r="B52" s="211" t="s">
        <v>323</v>
      </c>
    </row>
    <row r="53" spans="1:2" ht="16.2">
      <c r="A53" s="206" t="s">
        <v>324</v>
      </c>
      <c r="B53" s="211" t="s">
        <v>325</v>
      </c>
    </row>
    <row r="54" spans="1:2" ht="16.2">
      <c r="A54" s="206" t="s">
        <v>326</v>
      </c>
      <c r="B54" s="211" t="s">
        <v>327</v>
      </c>
    </row>
    <row r="55" spans="1:2" ht="16.2">
      <c r="A55" s="206" t="s">
        <v>328</v>
      </c>
      <c r="B55" s="211" t="s">
        <v>329</v>
      </c>
    </row>
    <row r="56" spans="1:2" ht="16.2">
      <c r="A56" s="206" t="s">
        <v>330</v>
      </c>
    </row>
    <row r="60" spans="1:2" ht="13.2">
      <c r="A60" s="211"/>
    </row>
    <row r="61" spans="1:2" ht="15.6">
      <c r="A61" s="212"/>
      <c r="B61" s="211"/>
    </row>
    <row r="62" spans="1:2" ht="15.6">
      <c r="A62" s="212"/>
      <c r="B62" s="211"/>
    </row>
    <row r="63" spans="1:2" ht="15.6">
      <c r="A63" s="212"/>
      <c r="B63" s="211"/>
    </row>
    <row r="64" spans="1:2" ht="15.6">
      <c r="A64" s="212"/>
      <c r="B64" s="211"/>
    </row>
    <row r="65" spans="1:2" ht="15.6">
      <c r="A65" s="212"/>
      <c r="B65" s="21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I23"/>
  <sheetViews>
    <sheetView workbookViewId="0"/>
  </sheetViews>
  <sheetFormatPr defaultColWidth="12.6640625" defaultRowHeight="15" customHeight="1"/>
  <cols>
    <col min="1" max="1" width="52.109375" customWidth="1"/>
  </cols>
  <sheetData>
    <row r="1" spans="1:9" ht="15.6">
      <c r="A1" s="467" t="s">
        <v>331</v>
      </c>
      <c r="B1" s="329"/>
      <c r="C1" s="329"/>
      <c r="D1" s="329"/>
      <c r="E1" s="329"/>
      <c r="F1" s="329"/>
      <c r="G1" s="329"/>
      <c r="H1" s="329"/>
      <c r="I1" s="329"/>
    </row>
    <row r="2" spans="1:9" ht="15" customHeight="1">
      <c r="A2" s="468" t="s">
        <v>332</v>
      </c>
      <c r="B2" s="469"/>
      <c r="C2" s="469"/>
      <c r="D2" s="469"/>
      <c r="E2" s="469"/>
      <c r="F2" s="469"/>
      <c r="G2" s="469"/>
      <c r="H2" s="469"/>
      <c r="I2" s="469"/>
    </row>
    <row r="3" spans="1:9" ht="13.8">
      <c r="A3" s="213" t="s">
        <v>131</v>
      </c>
      <c r="B3" s="214" t="s">
        <v>136</v>
      </c>
      <c r="C3" s="470" t="s">
        <v>137</v>
      </c>
      <c r="D3" s="471"/>
      <c r="E3" s="471"/>
      <c r="F3" s="471"/>
      <c r="G3" s="471"/>
      <c r="H3" s="471"/>
      <c r="I3" s="472"/>
    </row>
    <row r="4" spans="1:9" ht="13.8">
      <c r="A4" s="215" t="s">
        <v>176</v>
      </c>
      <c r="B4" s="216">
        <v>2500</v>
      </c>
      <c r="C4" s="473" t="s">
        <v>177</v>
      </c>
      <c r="D4" s="474"/>
      <c r="E4" s="474"/>
      <c r="F4" s="474"/>
      <c r="G4" s="474"/>
      <c r="H4" s="474"/>
      <c r="I4" s="475"/>
    </row>
    <row r="5" spans="1:9" ht="13.8">
      <c r="A5" s="217" t="s">
        <v>178</v>
      </c>
      <c r="B5" s="218">
        <v>1500</v>
      </c>
      <c r="C5" s="473" t="s">
        <v>179</v>
      </c>
      <c r="D5" s="474"/>
      <c r="E5" s="474"/>
      <c r="F5" s="474"/>
      <c r="G5" s="474"/>
      <c r="H5" s="474"/>
      <c r="I5" s="475"/>
    </row>
    <row r="6" spans="1:9" ht="13.8">
      <c r="A6" s="217" t="s">
        <v>180</v>
      </c>
      <c r="B6" s="218">
        <v>5000</v>
      </c>
      <c r="C6" s="473" t="s">
        <v>333</v>
      </c>
      <c r="D6" s="474"/>
      <c r="E6" s="474"/>
      <c r="F6" s="474"/>
      <c r="G6" s="474"/>
      <c r="H6" s="474"/>
      <c r="I6" s="475"/>
    </row>
    <row r="7" spans="1:9" ht="13.8">
      <c r="A7" s="217" t="s">
        <v>173</v>
      </c>
      <c r="B7" s="218">
        <v>6000</v>
      </c>
      <c r="C7" s="473" t="s">
        <v>182</v>
      </c>
      <c r="D7" s="474"/>
      <c r="E7" s="474"/>
      <c r="F7" s="474"/>
      <c r="G7" s="474"/>
      <c r="H7" s="474"/>
      <c r="I7" s="475"/>
    </row>
    <row r="8" spans="1:9" ht="14.4">
      <c r="A8" s="219"/>
      <c r="B8" s="219"/>
      <c r="C8" s="219"/>
      <c r="D8" s="219"/>
      <c r="E8" s="219"/>
      <c r="F8" s="219"/>
      <c r="G8" s="219"/>
      <c r="H8" s="219"/>
      <c r="I8" s="219"/>
    </row>
    <row r="9" spans="1:9" ht="15.6">
      <c r="A9" s="467" t="s">
        <v>334</v>
      </c>
      <c r="B9" s="329"/>
      <c r="C9" s="329"/>
      <c r="D9" s="329"/>
      <c r="E9" s="329"/>
      <c r="F9" s="329"/>
      <c r="G9" s="329"/>
      <c r="H9" s="329"/>
      <c r="I9" s="329"/>
    </row>
    <row r="10" spans="1:9" ht="15" customHeight="1">
      <c r="A10" s="468" t="s">
        <v>332</v>
      </c>
      <c r="B10" s="469"/>
      <c r="C10" s="469"/>
      <c r="D10" s="469"/>
      <c r="E10" s="469"/>
      <c r="F10" s="469"/>
      <c r="G10" s="469"/>
      <c r="H10" s="469"/>
      <c r="I10" s="469"/>
    </row>
    <row r="11" spans="1:9" ht="13.8">
      <c r="A11" s="213" t="s">
        <v>131</v>
      </c>
      <c r="B11" s="214" t="s">
        <v>136</v>
      </c>
      <c r="C11" s="470" t="s">
        <v>137</v>
      </c>
      <c r="D11" s="471"/>
      <c r="E11" s="471"/>
      <c r="F11" s="471"/>
      <c r="G11" s="471"/>
      <c r="H11" s="471"/>
      <c r="I11" s="472"/>
    </row>
    <row r="12" spans="1:9" ht="13.8">
      <c r="A12" s="215" t="s">
        <v>176</v>
      </c>
      <c r="B12" s="216">
        <v>4000</v>
      </c>
      <c r="C12" s="473" t="s">
        <v>177</v>
      </c>
      <c r="D12" s="474"/>
      <c r="E12" s="474"/>
      <c r="F12" s="474"/>
      <c r="G12" s="474"/>
      <c r="H12" s="474"/>
      <c r="I12" s="475"/>
    </row>
    <row r="13" spans="1:9" ht="13.8">
      <c r="A13" s="217" t="s">
        <v>178</v>
      </c>
      <c r="B13" s="218">
        <v>2500</v>
      </c>
      <c r="C13" s="473" t="s">
        <v>179</v>
      </c>
      <c r="D13" s="474"/>
      <c r="E13" s="474"/>
      <c r="F13" s="474"/>
      <c r="G13" s="474"/>
      <c r="H13" s="474"/>
      <c r="I13" s="475"/>
    </row>
    <row r="14" spans="1:9" ht="13.8">
      <c r="A14" s="217" t="s">
        <v>180</v>
      </c>
      <c r="B14" s="218">
        <v>7500</v>
      </c>
      <c r="C14" s="473" t="s">
        <v>333</v>
      </c>
      <c r="D14" s="474"/>
      <c r="E14" s="474"/>
      <c r="F14" s="474"/>
      <c r="G14" s="474"/>
      <c r="H14" s="474"/>
      <c r="I14" s="475"/>
    </row>
    <row r="15" spans="1:9" ht="13.8">
      <c r="A15" s="217" t="s">
        <v>173</v>
      </c>
      <c r="B15" s="218">
        <v>10000</v>
      </c>
      <c r="C15" s="473" t="s">
        <v>182</v>
      </c>
      <c r="D15" s="474"/>
      <c r="E15" s="474"/>
      <c r="F15" s="474"/>
      <c r="G15" s="474"/>
      <c r="H15" s="474"/>
      <c r="I15" s="475"/>
    </row>
    <row r="16" spans="1:9" ht="14.4">
      <c r="A16" s="219"/>
      <c r="B16" s="219"/>
      <c r="C16" s="219"/>
      <c r="D16" s="219"/>
      <c r="E16" s="219"/>
      <c r="F16" s="219"/>
      <c r="G16" s="219"/>
      <c r="H16" s="219"/>
      <c r="I16" s="219"/>
    </row>
    <row r="17" spans="1:9" ht="15.6">
      <c r="A17" s="467" t="s">
        <v>335</v>
      </c>
      <c r="B17" s="329"/>
      <c r="C17" s="329"/>
      <c r="D17" s="329"/>
      <c r="E17" s="329"/>
      <c r="F17" s="329"/>
      <c r="G17" s="329"/>
      <c r="H17" s="329"/>
      <c r="I17" s="329"/>
    </row>
    <row r="18" spans="1:9" ht="15" customHeight="1">
      <c r="A18" s="468" t="s">
        <v>332</v>
      </c>
      <c r="B18" s="469"/>
      <c r="C18" s="469"/>
      <c r="D18" s="469"/>
      <c r="E18" s="469"/>
      <c r="F18" s="469"/>
      <c r="G18" s="469"/>
      <c r="H18" s="469"/>
      <c r="I18" s="469"/>
    </row>
    <row r="19" spans="1:9" ht="13.8">
      <c r="A19" s="213" t="s">
        <v>131</v>
      </c>
      <c r="B19" s="214" t="s">
        <v>136</v>
      </c>
      <c r="C19" s="470" t="s">
        <v>137</v>
      </c>
      <c r="D19" s="471"/>
      <c r="E19" s="471"/>
      <c r="F19" s="471"/>
      <c r="G19" s="471"/>
      <c r="H19" s="471"/>
      <c r="I19" s="472"/>
    </row>
    <row r="20" spans="1:9" ht="13.8">
      <c r="A20" s="215" t="s">
        <v>176</v>
      </c>
      <c r="B20" s="216">
        <v>6000</v>
      </c>
      <c r="C20" s="473" t="s">
        <v>177</v>
      </c>
      <c r="D20" s="474"/>
      <c r="E20" s="474"/>
      <c r="F20" s="474"/>
      <c r="G20" s="474"/>
      <c r="H20" s="474"/>
      <c r="I20" s="475"/>
    </row>
    <row r="21" spans="1:9" ht="13.8">
      <c r="A21" s="217" t="s">
        <v>178</v>
      </c>
      <c r="B21" s="218">
        <v>4000</v>
      </c>
      <c r="C21" s="473" t="s">
        <v>179</v>
      </c>
      <c r="D21" s="474"/>
      <c r="E21" s="474"/>
      <c r="F21" s="474"/>
      <c r="G21" s="474"/>
      <c r="H21" s="474"/>
      <c r="I21" s="475"/>
    </row>
    <row r="22" spans="1:9" ht="13.8">
      <c r="A22" s="217" t="s">
        <v>180</v>
      </c>
      <c r="B22" s="218">
        <v>10000</v>
      </c>
      <c r="C22" s="473" t="s">
        <v>333</v>
      </c>
      <c r="D22" s="474"/>
      <c r="E22" s="474"/>
      <c r="F22" s="474"/>
      <c r="G22" s="474"/>
      <c r="H22" s="474"/>
      <c r="I22" s="475"/>
    </row>
    <row r="23" spans="1:9" ht="13.8">
      <c r="A23" s="217" t="s">
        <v>173</v>
      </c>
      <c r="B23" s="218">
        <v>15000</v>
      </c>
      <c r="C23" s="473" t="s">
        <v>182</v>
      </c>
      <c r="D23" s="474"/>
      <c r="E23" s="474"/>
      <c r="F23" s="474"/>
      <c r="G23" s="474"/>
      <c r="H23" s="474"/>
      <c r="I23" s="475"/>
    </row>
  </sheetData>
  <mergeCells count="21">
    <mergeCell ref="C20:I20"/>
    <mergeCell ref="C21:I21"/>
    <mergeCell ref="C22:I22"/>
    <mergeCell ref="C23:I23"/>
    <mergeCell ref="A9:I9"/>
    <mergeCell ref="A10:I10"/>
    <mergeCell ref="C11:I11"/>
    <mergeCell ref="C12:I12"/>
    <mergeCell ref="C13:I13"/>
    <mergeCell ref="C14:I14"/>
    <mergeCell ref="C15:I15"/>
    <mergeCell ref="C6:I6"/>
    <mergeCell ref="C7:I7"/>
    <mergeCell ref="A17:I17"/>
    <mergeCell ref="A18:I18"/>
    <mergeCell ref="C19:I19"/>
    <mergeCell ref="A1:I1"/>
    <mergeCell ref="A2:I2"/>
    <mergeCell ref="C3:I3"/>
    <mergeCell ref="C4:I4"/>
    <mergeCell ref="C5:I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O38"/>
  <sheetViews>
    <sheetView workbookViewId="0"/>
  </sheetViews>
  <sheetFormatPr defaultColWidth="12.6640625" defaultRowHeight="15" customHeight="1"/>
  <cols>
    <col min="2" max="2" width="28.33203125" customWidth="1"/>
  </cols>
  <sheetData>
    <row r="1" spans="1:15">
      <c r="A1" s="467" t="s">
        <v>336</v>
      </c>
      <c r="B1" s="329"/>
      <c r="C1" s="329"/>
      <c r="D1" s="329"/>
      <c r="E1" s="329"/>
      <c r="F1" s="329"/>
      <c r="G1" s="329"/>
      <c r="H1" s="329"/>
      <c r="I1" s="329"/>
      <c r="J1" s="220"/>
      <c r="K1" s="220"/>
      <c r="L1" s="220"/>
      <c r="M1" s="220"/>
      <c r="N1" s="220"/>
      <c r="O1" s="219"/>
    </row>
    <row r="2" spans="1:15">
      <c r="A2" s="213" t="s">
        <v>145</v>
      </c>
      <c r="B2" s="214" t="s">
        <v>146</v>
      </c>
      <c r="C2" s="214" t="s">
        <v>2</v>
      </c>
      <c r="D2" s="214" t="s">
        <v>147</v>
      </c>
      <c r="E2" s="214" t="s">
        <v>148</v>
      </c>
      <c r="F2" s="214" t="s">
        <v>149</v>
      </c>
      <c r="G2" s="214" t="s">
        <v>3</v>
      </c>
      <c r="H2" s="470" t="s">
        <v>137</v>
      </c>
      <c r="I2" s="471"/>
      <c r="J2" s="471"/>
      <c r="K2" s="471"/>
      <c r="L2" s="471"/>
      <c r="M2" s="471"/>
      <c r="N2" s="472"/>
      <c r="O2" s="219"/>
    </row>
    <row r="3" spans="1:15">
      <c r="A3" s="479" t="s">
        <v>150</v>
      </c>
      <c r="B3" s="221" t="s">
        <v>151</v>
      </c>
      <c r="C3" s="222">
        <v>0</v>
      </c>
      <c r="D3" s="222">
        <v>2500</v>
      </c>
      <c r="E3" s="222">
        <v>2575</v>
      </c>
      <c r="F3" s="222">
        <v>2652</v>
      </c>
      <c r="G3" s="222">
        <v>2732</v>
      </c>
      <c r="H3" s="476" t="s">
        <v>337</v>
      </c>
      <c r="I3" s="377"/>
      <c r="J3" s="377"/>
      <c r="K3" s="377"/>
      <c r="L3" s="377"/>
      <c r="M3" s="377"/>
      <c r="N3" s="378"/>
      <c r="O3" s="219"/>
    </row>
    <row r="4" spans="1:15">
      <c r="A4" s="480"/>
      <c r="B4" s="223" t="s">
        <v>153</v>
      </c>
      <c r="C4" s="222">
        <v>0</v>
      </c>
      <c r="D4" s="222">
        <v>1500</v>
      </c>
      <c r="E4" s="222">
        <v>1545</v>
      </c>
      <c r="F4" s="222">
        <v>1591</v>
      </c>
      <c r="G4" s="222">
        <v>1639</v>
      </c>
      <c r="H4" s="478" t="s">
        <v>338</v>
      </c>
      <c r="I4" s="356"/>
      <c r="J4" s="356"/>
      <c r="K4" s="356"/>
      <c r="L4" s="356"/>
      <c r="M4" s="356"/>
      <c r="N4" s="357"/>
      <c r="O4" s="219"/>
    </row>
    <row r="5" spans="1:15">
      <c r="A5" s="480"/>
      <c r="B5" s="221" t="s">
        <v>339</v>
      </c>
      <c r="C5" s="224">
        <v>500</v>
      </c>
      <c r="D5" s="225">
        <v>500</v>
      </c>
      <c r="E5" s="225">
        <v>500</v>
      </c>
      <c r="F5" s="225">
        <v>500</v>
      </c>
      <c r="G5" s="225">
        <v>500</v>
      </c>
      <c r="H5" s="477" t="s">
        <v>340</v>
      </c>
      <c r="I5" s="356"/>
      <c r="J5" s="356"/>
      <c r="K5" s="356"/>
      <c r="L5" s="356"/>
      <c r="M5" s="356"/>
      <c r="N5" s="357"/>
      <c r="O5" s="219"/>
    </row>
    <row r="6" spans="1:15">
      <c r="A6" s="480"/>
      <c r="B6" s="223" t="s">
        <v>157</v>
      </c>
      <c r="C6" s="222">
        <v>0</v>
      </c>
      <c r="D6" s="222">
        <v>0</v>
      </c>
      <c r="E6" s="222">
        <v>0</v>
      </c>
      <c r="F6" s="222">
        <v>0</v>
      </c>
      <c r="G6" s="222">
        <v>0</v>
      </c>
      <c r="H6" s="478" t="s">
        <v>341</v>
      </c>
      <c r="I6" s="356"/>
      <c r="J6" s="356"/>
      <c r="K6" s="356"/>
      <c r="L6" s="356"/>
      <c r="M6" s="356"/>
      <c r="N6" s="357"/>
      <c r="O6" s="219"/>
    </row>
    <row r="7" spans="1:15">
      <c r="A7" s="480"/>
      <c r="B7" s="221" t="s">
        <v>159</v>
      </c>
      <c r="C7" s="222">
        <v>25000</v>
      </c>
      <c r="D7" s="222">
        <v>25000</v>
      </c>
      <c r="E7" s="222">
        <v>25000</v>
      </c>
      <c r="F7" s="222">
        <v>25000</v>
      </c>
      <c r="G7" s="222">
        <v>25000</v>
      </c>
      <c r="H7" s="477" t="s">
        <v>342</v>
      </c>
      <c r="I7" s="356"/>
      <c r="J7" s="356"/>
      <c r="K7" s="356"/>
      <c r="L7" s="356"/>
      <c r="M7" s="356"/>
      <c r="N7" s="357"/>
      <c r="O7" s="219"/>
    </row>
    <row r="8" spans="1:15">
      <c r="A8" s="480"/>
      <c r="B8" s="223" t="s">
        <v>161</v>
      </c>
      <c r="C8" s="222">
        <v>2500</v>
      </c>
      <c r="D8" s="222">
        <f t="shared" ref="D8:G8" si="0">C8*1.03</f>
        <v>2575</v>
      </c>
      <c r="E8" s="222">
        <f t="shared" si="0"/>
        <v>2652.25</v>
      </c>
      <c r="F8" s="222">
        <f t="shared" si="0"/>
        <v>2731.8175000000001</v>
      </c>
      <c r="G8" s="222">
        <f t="shared" si="0"/>
        <v>2813.7720250000002</v>
      </c>
      <c r="H8" s="478" t="s">
        <v>343</v>
      </c>
      <c r="I8" s="356"/>
      <c r="J8" s="356"/>
      <c r="K8" s="356"/>
      <c r="L8" s="356"/>
      <c r="M8" s="356"/>
      <c r="N8" s="357"/>
      <c r="O8" s="226" t="s">
        <v>344</v>
      </c>
    </row>
    <row r="9" spans="1:15">
      <c r="A9" s="480"/>
      <c r="B9" s="221" t="s">
        <v>164</v>
      </c>
      <c r="C9" s="222">
        <v>0</v>
      </c>
      <c r="D9" s="222">
        <v>3000</v>
      </c>
      <c r="E9" s="222">
        <v>3000</v>
      </c>
      <c r="F9" s="222">
        <v>3000</v>
      </c>
      <c r="G9" s="222">
        <v>3000</v>
      </c>
      <c r="H9" s="482" t="s">
        <v>345</v>
      </c>
      <c r="I9" s="373"/>
      <c r="J9" s="373"/>
      <c r="K9" s="373"/>
      <c r="L9" s="373"/>
      <c r="M9" s="373"/>
      <c r="N9" s="374"/>
      <c r="O9" s="219"/>
    </row>
    <row r="10" spans="1:15">
      <c r="A10" s="481" t="s">
        <v>168</v>
      </c>
      <c r="B10" s="221" t="s">
        <v>169</v>
      </c>
      <c r="C10" s="222">
        <v>0</v>
      </c>
      <c r="D10" s="222">
        <v>0</v>
      </c>
      <c r="E10" s="222">
        <v>0</v>
      </c>
      <c r="F10" s="222">
        <v>0</v>
      </c>
      <c r="G10" s="222">
        <v>0</v>
      </c>
      <c r="H10" s="483" t="s">
        <v>170</v>
      </c>
      <c r="I10" s="484"/>
      <c r="J10" s="484"/>
      <c r="K10" s="484"/>
      <c r="L10" s="484"/>
      <c r="M10" s="484"/>
      <c r="N10" s="485"/>
      <c r="O10" s="226" t="s">
        <v>344</v>
      </c>
    </row>
    <row r="11" spans="1:15">
      <c r="A11" s="480"/>
      <c r="B11" s="221" t="s">
        <v>171</v>
      </c>
      <c r="C11" s="222">
        <v>0</v>
      </c>
      <c r="D11" s="222">
        <v>500</v>
      </c>
      <c r="E11" s="222">
        <v>515</v>
      </c>
      <c r="F11" s="222">
        <v>530</v>
      </c>
      <c r="G11" s="222">
        <v>546</v>
      </c>
      <c r="H11" s="486"/>
      <c r="I11" s="486"/>
      <c r="J11" s="486"/>
      <c r="K11" s="486"/>
      <c r="L11" s="486"/>
      <c r="M11" s="486"/>
      <c r="N11" s="487"/>
      <c r="O11" s="219"/>
    </row>
    <row r="12" spans="1:15">
      <c r="A12" s="480"/>
      <c r="B12" s="221" t="s">
        <v>173</v>
      </c>
      <c r="C12" s="222">
        <v>6000</v>
      </c>
      <c r="D12" s="222">
        <f t="shared" ref="D12:G12" si="1">C12*1.03</f>
        <v>6180</v>
      </c>
      <c r="E12" s="222">
        <f t="shared" si="1"/>
        <v>6365.4000000000005</v>
      </c>
      <c r="F12" s="222">
        <f t="shared" si="1"/>
        <v>6556.362000000001</v>
      </c>
      <c r="G12" s="222">
        <f t="shared" si="1"/>
        <v>6753.0528600000016</v>
      </c>
      <c r="H12" s="486"/>
      <c r="I12" s="486"/>
      <c r="J12" s="486"/>
      <c r="K12" s="486"/>
      <c r="L12" s="486"/>
      <c r="M12" s="486"/>
      <c r="N12" s="487"/>
      <c r="O12" s="219"/>
    </row>
    <row r="13" spans="1:15">
      <c r="A13" s="220"/>
      <c r="B13" s="220"/>
      <c r="C13" s="220"/>
      <c r="D13" s="220"/>
      <c r="E13" s="220"/>
      <c r="F13" s="220"/>
      <c r="G13" s="220"/>
      <c r="H13" s="220"/>
      <c r="I13" s="220"/>
      <c r="J13" s="220"/>
      <c r="K13" s="220"/>
      <c r="L13" s="220"/>
      <c r="M13" s="220"/>
      <c r="N13" s="220"/>
      <c r="O13" s="219"/>
    </row>
    <row r="14" spans="1:15">
      <c r="A14" s="467" t="s">
        <v>346</v>
      </c>
      <c r="B14" s="329"/>
      <c r="C14" s="329"/>
      <c r="D14" s="329"/>
      <c r="E14" s="329"/>
      <c r="F14" s="329"/>
      <c r="G14" s="329"/>
      <c r="H14" s="329"/>
      <c r="I14" s="329"/>
      <c r="J14" s="220"/>
      <c r="K14" s="220"/>
      <c r="L14" s="220"/>
      <c r="M14" s="220"/>
      <c r="N14" s="220"/>
      <c r="O14" s="219"/>
    </row>
    <row r="15" spans="1:15">
      <c r="A15" s="213" t="s">
        <v>145</v>
      </c>
      <c r="B15" s="214" t="s">
        <v>146</v>
      </c>
      <c r="C15" s="214" t="s">
        <v>2</v>
      </c>
      <c r="D15" s="214" t="s">
        <v>147</v>
      </c>
      <c r="E15" s="214" t="s">
        <v>148</v>
      </c>
      <c r="F15" s="214" t="s">
        <v>149</v>
      </c>
      <c r="G15" s="214" t="s">
        <v>3</v>
      </c>
      <c r="H15" s="470" t="s">
        <v>137</v>
      </c>
      <c r="I15" s="471"/>
      <c r="J15" s="471"/>
      <c r="K15" s="471"/>
      <c r="L15" s="471"/>
      <c r="M15" s="471"/>
      <c r="N15" s="472"/>
      <c r="O15" s="219"/>
    </row>
    <row r="16" spans="1:15">
      <c r="A16" s="479" t="s">
        <v>150</v>
      </c>
      <c r="B16" s="221" t="s">
        <v>151</v>
      </c>
      <c r="C16" s="222">
        <v>0</v>
      </c>
      <c r="D16" s="222">
        <v>2000</v>
      </c>
      <c r="E16" s="222">
        <v>2060</v>
      </c>
      <c r="F16" s="222">
        <v>2122</v>
      </c>
      <c r="G16" s="222">
        <v>2185</v>
      </c>
      <c r="H16" s="476" t="s">
        <v>337</v>
      </c>
      <c r="I16" s="377"/>
      <c r="J16" s="377"/>
      <c r="K16" s="377"/>
      <c r="L16" s="377"/>
      <c r="M16" s="377"/>
      <c r="N16" s="378"/>
      <c r="O16" s="219"/>
    </row>
    <row r="17" spans="1:15">
      <c r="A17" s="480"/>
      <c r="B17" s="223" t="s">
        <v>153</v>
      </c>
      <c r="C17" s="222">
        <v>0</v>
      </c>
      <c r="D17" s="222">
        <v>1200</v>
      </c>
      <c r="E17" s="222">
        <v>1236</v>
      </c>
      <c r="F17" s="222">
        <v>1273</v>
      </c>
      <c r="G17" s="222">
        <v>1311</v>
      </c>
      <c r="H17" s="478" t="s">
        <v>338</v>
      </c>
      <c r="I17" s="356"/>
      <c r="J17" s="356"/>
      <c r="K17" s="356"/>
      <c r="L17" s="356"/>
      <c r="M17" s="356"/>
      <c r="N17" s="357"/>
      <c r="O17" s="219"/>
    </row>
    <row r="18" spans="1:15">
      <c r="A18" s="480"/>
      <c r="B18" s="221" t="s">
        <v>339</v>
      </c>
      <c r="C18" s="224">
        <v>500</v>
      </c>
      <c r="D18" s="225">
        <v>500</v>
      </c>
      <c r="E18" s="225">
        <v>500</v>
      </c>
      <c r="F18" s="225">
        <v>500</v>
      </c>
      <c r="G18" s="225">
        <v>500</v>
      </c>
      <c r="H18" s="477" t="s">
        <v>347</v>
      </c>
      <c r="I18" s="356"/>
      <c r="J18" s="356"/>
      <c r="K18" s="356"/>
      <c r="L18" s="356"/>
      <c r="M18" s="356"/>
      <c r="N18" s="357"/>
      <c r="O18" s="219"/>
    </row>
    <row r="19" spans="1:15">
      <c r="A19" s="480"/>
      <c r="B19" s="223" t="s">
        <v>157</v>
      </c>
      <c r="C19" s="222">
        <v>0</v>
      </c>
      <c r="D19" s="222">
        <v>0</v>
      </c>
      <c r="E19" s="222">
        <v>0</v>
      </c>
      <c r="F19" s="222">
        <v>0</v>
      </c>
      <c r="G19" s="222">
        <v>0</v>
      </c>
      <c r="H19" s="478" t="s">
        <v>341</v>
      </c>
      <c r="I19" s="356"/>
      <c r="J19" s="356"/>
      <c r="K19" s="356"/>
      <c r="L19" s="356"/>
      <c r="M19" s="356"/>
      <c r="N19" s="357"/>
      <c r="O19" s="219"/>
    </row>
    <row r="20" spans="1:15">
      <c r="A20" s="480"/>
      <c r="B20" s="221" t="s">
        <v>159</v>
      </c>
      <c r="C20" s="222">
        <v>15000</v>
      </c>
      <c r="D20" s="222">
        <v>15000</v>
      </c>
      <c r="E20" s="222">
        <v>15000</v>
      </c>
      <c r="F20" s="222">
        <v>15000</v>
      </c>
      <c r="G20" s="222">
        <v>15000</v>
      </c>
      <c r="H20" s="477" t="s">
        <v>342</v>
      </c>
      <c r="I20" s="356"/>
      <c r="J20" s="356"/>
      <c r="K20" s="356"/>
      <c r="L20" s="356"/>
      <c r="M20" s="356"/>
      <c r="N20" s="357"/>
      <c r="O20" s="219"/>
    </row>
    <row r="21" spans="1:15">
      <c r="A21" s="480"/>
      <c r="B21" s="223" t="s">
        <v>161</v>
      </c>
      <c r="C21" s="222">
        <v>1500</v>
      </c>
      <c r="D21" s="222">
        <v>1550</v>
      </c>
      <c r="E21" s="222">
        <v>1575</v>
      </c>
      <c r="F21" s="222">
        <v>1600</v>
      </c>
      <c r="G21" s="222">
        <v>1625</v>
      </c>
      <c r="H21" s="478" t="s">
        <v>343</v>
      </c>
      <c r="I21" s="356"/>
      <c r="J21" s="356"/>
      <c r="K21" s="356"/>
      <c r="L21" s="356"/>
      <c r="M21" s="356"/>
      <c r="N21" s="357"/>
      <c r="O21" s="219"/>
    </row>
    <row r="22" spans="1:15">
      <c r="A22" s="480"/>
      <c r="B22" s="221" t="s">
        <v>164</v>
      </c>
      <c r="C22" s="222">
        <v>0</v>
      </c>
      <c r="D22" s="222">
        <v>2000</v>
      </c>
      <c r="E22" s="222">
        <v>2000</v>
      </c>
      <c r="F22" s="222">
        <v>2000</v>
      </c>
      <c r="G22" s="222">
        <v>2000</v>
      </c>
      <c r="H22" s="482" t="s">
        <v>345</v>
      </c>
      <c r="I22" s="373"/>
      <c r="J22" s="373"/>
      <c r="K22" s="373"/>
      <c r="L22" s="373"/>
      <c r="M22" s="373"/>
      <c r="N22" s="374"/>
      <c r="O22" s="219"/>
    </row>
    <row r="23" spans="1:15">
      <c r="A23" s="481" t="s">
        <v>168</v>
      </c>
      <c r="B23" s="221" t="s">
        <v>169</v>
      </c>
      <c r="C23" s="222">
        <v>0</v>
      </c>
      <c r="D23" s="222">
        <v>0</v>
      </c>
      <c r="E23" s="222">
        <v>0</v>
      </c>
      <c r="F23" s="222">
        <v>0</v>
      </c>
      <c r="G23" s="222">
        <v>0</v>
      </c>
      <c r="H23" s="483" t="s">
        <v>170</v>
      </c>
      <c r="I23" s="484"/>
      <c r="J23" s="484"/>
      <c r="K23" s="484"/>
      <c r="L23" s="484"/>
      <c r="M23" s="484"/>
      <c r="N23" s="485"/>
      <c r="O23" s="219"/>
    </row>
    <row r="24" spans="1:15">
      <c r="A24" s="480"/>
      <c r="B24" s="221" t="s">
        <v>171</v>
      </c>
      <c r="C24" s="222">
        <v>0</v>
      </c>
      <c r="D24" s="222">
        <v>450</v>
      </c>
      <c r="E24" s="222">
        <v>464</v>
      </c>
      <c r="F24" s="222">
        <v>477</v>
      </c>
      <c r="G24" s="222">
        <v>492</v>
      </c>
      <c r="H24" s="486"/>
      <c r="I24" s="486"/>
      <c r="J24" s="486"/>
      <c r="K24" s="486"/>
      <c r="L24" s="486"/>
      <c r="M24" s="486"/>
      <c r="N24" s="487"/>
      <c r="O24" s="219"/>
    </row>
    <row r="25" spans="1:15">
      <c r="A25" s="480"/>
      <c r="B25" s="221" t="s">
        <v>173</v>
      </c>
      <c r="C25" s="222">
        <v>5000</v>
      </c>
      <c r="D25" s="222">
        <f t="shared" ref="D25:G25" si="2">C25*1.03</f>
        <v>5150</v>
      </c>
      <c r="E25" s="222">
        <f t="shared" si="2"/>
        <v>5304.5</v>
      </c>
      <c r="F25" s="222">
        <f t="shared" si="2"/>
        <v>5463.6350000000002</v>
      </c>
      <c r="G25" s="222">
        <f t="shared" si="2"/>
        <v>5627.5440500000004</v>
      </c>
      <c r="H25" s="486"/>
      <c r="I25" s="486"/>
      <c r="J25" s="486"/>
      <c r="K25" s="486"/>
      <c r="L25" s="486"/>
      <c r="M25" s="486"/>
      <c r="N25" s="487"/>
      <c r="O25" s="219"/>
    </row>
    <row r="26" spans="1:15">
      <c r="A26" s="219"/>
      <c r="B26" s="219"/>
      <c r="C26" s="219"/>
      <c r="D26" s="219"/>
      <c r="E26" s="219"/>
      <c r="F26" s="219"/>
      <c r="G26" s="219"/>
      <c r="H26" s="219"/>
      <c r="I26" s="219"/>
      <c r="J26" s="219"/>
      <c r="K26" s="219"/>
      <c r="L26" s="219"/>
      <c r="M26" s="219"/>
      <c r="N26" s="219"/>
      <c r="O26" s="219"/>
    </row>
    <row r="27" spans="1:15">
      <c r="A27" s="467" t="s">
        <v>348</v>
      </c>
      <c r="B27" s="329"/>
      <c r="C27" s="329"/>
      <c r="D27" s="329"/>
      <c r="E27" s="329"/>
      <c r="F27" s="329"/>
      <c r="G27" s="329"/>
      <c r="H27" s="329"/>
      <c r="I27" s="329"/>
      <c r="J27" s="220"/>
      <c r="K27" s="220"/>
      <c r="L27" s="220"/>
      <c r="M27" s="220"/>
      <c r="N27" s="220"/>
      <c r="O27" s="219"/>
    </row>
    <row r="28" spans="1:15">
      <c r="A28" s="213" t="s">
        <v>145</v>
      </c>
      <c r="B28" s="214" t="s">
        <v>146</v>
      </c>
      <c r="C28" s="214" t="s">
        <v>2</v>
      </c>
      <c r="D28" s="214" t="s">
        <v>147</v>
      </c>
      <c r="E28" s="214" t="s">
        <v>148</v>
      </c>
      <c r="F28" s="214" t="s">
        <v>149</v>
      </c>
      <c r="G28" s="214" t="s">
        <v>3</v>
      </c>
      <c r="H28" s="470" t="s">
        <v>137</v>
      </c>
      <c r="I28" s="471"/>
      <c r="J28" s="471"/>
      <c r="K28" s="471"/>
      <c r="L28" s="471"/>
      <c r="M28" s="471"/>
      <c r="N28" s="472"/>
      <c r="O28" s="219"/>
    </row>
    <row r="29" spans="1:15">
      <c r="A29" s="479" t="s">
        <v>150</v>
      </c>
      <c r="B29" s="221" t="s">
        <v>151</v>
      </c>
      <c r="C29" s="222">
        <v>0</v>
      </c>
      <c r="D29" s="222">
        <v>1500</v>
      </c>
      <c r="E29" s="222">
        <v>1545</v>
      </c>
      <c r="F29" s="222">
        <v>1591</v>
      </c>
      <c r="G29" s="222">
        <v>1639</v>
      </c>
      <c r="H29" s="476" t="s">
        <v>337</v>
      </c>
      <c r="I29" s="377"/>
      <c r="J29" s="377"/>
      <c r="K29" s="377"/>
      <c r="L29" s="377"/>
      <c r="M29" s="377"/>
      <c r="N29" s="378"/>
      <c r="O29" s="219"/>
    </row>
    <row r="30" spans="1:15">
      <c r="A30" s="480"/>
      <c r="B30" s="223" t="s">
        <v>153</v>
      </c>
      <c r="C30" s="222">
        <v>0</v>
      </c>
      <c r="D30" s="222">
        <v>1000</v>
      </c>
      <c r="E30" s="222">
        <v>1030</v>
      </c>
      <c r="F30" s="222">
        <v>1061</v>
      </c>
      <c r="G30" s="222">
        <v>1093</v>
      </c>
      <c r="H30" s="478" t="s">
        <v>338</v>
      </c>
      <c r="I30" s="356"/>
      <c r="J30" s="356"/>
      <c r="K30" s="356"/>
      <c r="L30" s="356"/>
      <c r="M30" s="356"/>
      <c r="N30" s="357"/>
      <c r="O30" s="219"/>
    </row>
    <row r="31" spans="1:15">
      <c r="A31" s="480"/>
      <c r="B31" s="221" t="s">
        <v>339</v>
      </c>
      <c r="C31" s="224">
        <v>500</v>
      </c>
      <c r="D31" s="225">
        <v>500</v>
      </c>
      <c r="E31" s="225">
        <v>500</v>
      </c>
      <c r="F31" s="225">
        <v>500</v>
      </c>
      <c r="G31" s="225">
        <v>500</v>
      </c>
      <c r="H31" s="477" t="s">
        <v>347</v>
      </c>
      <c r="I31" s="356"/>
      <c r="J31" s="356"/>
      <c r="K31" s="356"/>
      <c r="L31" s="356"/>
      <c r="M31" s="356"/>
      <c r="N31" s="357"/>
      <c r="O31" s="219"/>
    </row>
    <row r="32" spans="1:15">
      <c r="A32" s="480"/>
      <c r="B32" s="223" t="s">
        <v>157</v>
      </c>
      <c r="C32" s="222">
        <v>0</v>
      </c>
      <c r="D32" s="222">
        <v>0</v>
      </c>
      <c r="E32" s="222">
        <v>0</v>
      </c>
      <c r="F32" s="222">
        <v>0</v>
      </c>
      <c r="G32" s="222">
        <v>0</v>
      </c>
      <c r="H32" s="478" t="s">
        <v>341</v>
      </c>
      <c r="I32" s="356"/>
      <c r="J32" s="356"/>
      <c r="K32" s="356"/>
      <c r="L32" s="356"/>
      <c r="M32" s="356"/>
      <c r="N32" s="357"/>
      <c r="O32" s="219"/>
    </row>
    <row r="33" spans="1:15">
      <c r="A33" s="480"/>
      <c r="B33" s="221" t="s">
        <v>159</v>
      </c>
      <c r="C33" s="222">
        <v>12000</v>
      </c>
      <c r="D33" s="222">
        <v>12000</v>
      </c>
      <c r="E33" s="222">
        <v>12000</v>
      </c>
      <c r="F33" s="222">
        <v>12000</v>
      </c>
      <c r="G33" s="222">
        <v>12000</v>
      </c>
      <c r="H33" s="477" t="s">
        <v>342</v>
      </c>
      <c r="I33" s="356"/>
      <c r="J33" s="356"/>
      <c r="K33" s="356"/>
      <c r="L33" s="356"/>
      <c r="M33" s="356"/>
      <c r="N33" s="357"/>
      <c r="O33" s="219"/>
    </row>
    <row r="34" spans="1:15">
      <c r="A34" s="480"/>
      <c r="B34" s="223" t="s">
        <v>161</v>
      </c>
      <c r="C34" s="222">
        <v>500</v>
      </c>
      <c r="D34" s="222">
        <v>515</v>
      </c>
      <c r="E34" s="222">
        <v>530</v>
      </c>
      <c r="F34" s="222">
        <v>546</v>
      </c>
      <c r="G34" s="222">
        <v>563</v>
      </c>
      <c r="H34" s="478" t="s">
        <v>343</v>
      </c>
      <c r="I34" s="356"/>
      <c r="J34" s="356"/>
      <c r="K34" s="356"/>
      <c r="L34" s="356"/>
      <c r="M34" s="356"/>
      <c r="N34" s="357"/>
      <c r="O34" s="219"/>
    </row>
    <row r="35" spans="1:15">
      <c r="A35" s="480"/>
      <c r="B35" s="221" t="s">
        <v>164</v>
      </c>
      <c r="C35" s="222">
        <v>0</v>
      </c>
      <c r="D35" s="222">
        <v>1500</v>
      </c>
      <c r="E35" s="222">
        <v>1500</v>
      </c>
      <c r="F35" s="222">
        <v>1500</v>
      </c>
      <c r="G35" s="222">
        <v>1500</v>
      </c>
      <c r="H35" s="482" t="s">
        <v>345</v>
      </c>
      <c r="I35" s="373"/>
      <c r="J35" s="373"/>
      <c r="K35" s="373"/>
      <c r="L35" s="373"/>
      <c r="M35" s="373"/>
      <c r="N35" s="374"/>
      <c r="O35" s="219"/>
    </row>
    <row r="36" spans="1:15">
      <c r="A36" s="481" t="s">
        <v>168</v>
      </c>
      <c r="B36" s="221" t="s">
        <v>169</v>
      </c>
      <c r="C36" s="222">
        <v>0</v>
      </c>
      <c r="D36" s="222">
        <v>0</v>
      </c>
      <c r="E36" s="222">
        <v>0</v>
      </c>
      <c r="F36" s="222">
        <v>0</v>
      </c>
      <c r="G36" s="222">
        <v>0</v>
      </c>
      <c r="H36" s="483" t="s">
        <v>170</v>
      </c>
      <c r="I36" s="484"/>
      <c r="J36" s="484"/>
      <c r="K36" s="484"/>
      <c r="L36" s="484"/>
      <c r="M36" s="484"/>
      <c r="N36" s="485"/>
      <c r="O36" s="219"/>
    </row>
    <row r="37" spans="1:15">
      <c r="A37" s="480"/>
      <c r="B37" s="221" t="s">
        <v>171</v>
      </c>
      <c r="C37" s="222">
        <v>0</v>
      </c>
      <c r="D37" s="222">
        <v>400</v>
      </c>
      <c r="E37" s="222">
        <v>412</v>
      </c>
      <c r="F37" s="222">
        <v>424</v>
      </c>
      <c r="G37" s="222">
        <v>437</v>
      </c>
      <c r="H37" s="486"/>
      <c r="I37" s="486"/>
      <c r="J37" s="486"/>
      <c r="K37" s="486"/>
      <c r="L37" s="486"/>
      <c r="M37" s="486"/>
      <c r="N37" s="487"/>
      <c r="O37" s="219"/>
    </row>
    <row r="38" spans="1:15">
      <c r="A38" s="480"/>
      <c r="B38" s="221" t="s">
        <v>173</v>
      </c>
      <c r="C38" s="222">
        <v>4000</v>
      </c>
      <c r="D38" s="222">
        <f t="shared" ref="D38:G38" si="3">C38*1.03</f>
        <v>4120</v>
      </c>
      <c r="E38" s="222">
        <f t="shared" si="3"/>
        <v>4243.6000000000004</v>
      </c>
      <c r="F38" s="222">
        <f t="shared" si="3"/>
        <v>4370.9080000000004</v>
      </c>
      <c r="G38" s="222">
        <f t="shared" si="3"/>
        <v>4502.0352400000002</v>
      </c>
      <c r="H38" s="486"/>
      <c r="I38" s="486"/>
      <c r="J38" s="486"/>
      <c r="K38" s="486"/>
      <c r="L38" s="486"/>
      <c r="M38" s="486"/>
      <c r="N38" s="487"/>
      <c r="O38" s="219"/>
    </row>
  </sheetData>
  <mergeCells count="42">
    <mergeCell ref="H36:N36"/>
    <mergeCell ref="H37:N37"/>
    <mergeCell ref="H38:N38"/>
    <mergeCell ref="H25:N25"/>
    <mergeCell ref="A27:I27"/>
    <mergeCell ref="H28:N28"/>
    <mergeCell ref="H29:N29"/>
    <mergeCell ref="H30:N30"/>
    <mergeCell ref="H31:N31"/>
    <mergeCell ref="H32:N32"/>
    <mergeCell ref="A23:A25"/>
    <mergeCell ref="A29:A35"/>
    <mergeCell ref="A36:A38"/>
    <mergeCell ref="H23:N23"/>
    <mergeCell ref="H24:N24"/>
    <mergeCell ref="H33:N33"/>
    <mergeCell ref="H34:N34"/>
    <mergeCell ref="H35:N35"/>
    <mergeCell ref="H10:N10"/>
    <mergeCell ref="H11:N11"/>
    <mergeCell ref="H12:N12"/>
    <mergeCell ref="A1:I1"/>
    <mergeCell ref="H2:N2"/>
    <mergeCell ref="H3:N3"/>
    <mergeCell ref="H4:N4"/>
    <mergeCell ref="H5:N5"/>
    <mergeCell ref="A14:I14"/>
    <mergeCell ref="H15:N15"/>
    <mergeCell ref="H16:N16"/>
    <mergeCell ref="H7:N7"/>
    <mergeCell ref="H8:N8"/>
    <mergeCell ref="A3:A9"/>
    <mergeCell ref="A10:A12"/>
    <mergeCell ref="A16:A22"/>
    <mergeCell ref="H17:N17"/>
    <mergeCell ref="H18:N18"/>
    <mergeCell ref="H19:N19"/>
    <mergeCell ref="H20:N20"/>
    <mergeCell ref="H21:N21"/>
    <mergeCell ref="H22:N22"/>
    <mergeCell ref="H6:N6"/>
    <mergeCell ref="H9:N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e618911-af4d-44ef-8a76-c69d29542036" xsi:nil="true"/>
    <lcf76f155ced4ddcb4097134ff3c332f xmlns="9eea002c-9396-4e1c-90ba-81fd5c5bb57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5A55023E9AD24D9C378EBC281C0874" ma:contentTypeVersion="12" ma:contentTypeDescription="Create a new document." ma:contentTypeScope="" ma:versionID="913ebc8a4c3ed82085873fa88b5212ca">
  <xsd:schema xmlns:xsd="http://www.w3.org/2001/XMLSchema" xmlns:xs="http://www.w3.org/2001/XMLSchema" xmlns:p="http://schemas.microsoft.com/office/2006/metadata/properties" xmlns:ns2="9eea002c-9396-4e1c-90ba-81fd5c5bb57d" xmlns:ns3="7e618911-af4d-44ef-8a76-c69d29542036" targetNamespace="http://schemas.microsoft.com/office/2006/metadata/properties" ma:root="true" ma:fieldsID="1a6978329a14c1cd207244006140be18" ns2:_="" ns3:_="">
    <xsd:import namespace="9eea002c-9396-4e1c-90ba-81fd5c5bb57d"/>
    <xsd:import namespace="7e618911-af4d-44ef-8a76-c69d2954203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ea002c-9396-4e1c-90ba-81fd5c5bb5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e8306dc-c898-4ddd-93ba-ebfdadd862e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618911-af4d-44ef-8a76-c69d2954203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70b59c-354c-4cd2-9235-82660625087c}" ma:internalName="TaxCatchAll" ma:showField="CatchAllData" ma:web="7e618911-af4d-44ef-8a76-c69d295420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F57E69-89AC-4629-B122-467847CBF789}">
  <ds:schemaRefs>
    <ds:schemaRef ds:uri="http://schemas.microsoft.com/office/2006/metadata/properties"/>
    <ds:schemaRef ds:uri="http://schemas.microsoft.com/office/infopath/2007/PartnerControls"/>
    <ds:schemaRef ds:uri="f412957e-9720-445d-b04b-3868fdc1665b"/>
    <ds:schemaRef ds:uri="ec13f2ff-d3f6-4e4a-981e-28de5316bdc4"/>
  </ds:schemaRefs>
</ds:datastoreItem>
</file>

<file path=customXml/itemProps2.xml><?xml version="1.0" encoding="utf-8"?>
<ds:datastoreItem xmlns:ds="http://schemas.openxmlformats.org/officeDocument/2006/customXml" ds:itemID="{09F4BD0C-E2D0-428B-9867-23CD865FC9FC}">
  <ds:schemaRefs>
    <ds:schemaRef ds:uri="http://schemas.microsoft.com/sharepoint/v3/contenttype/forms"/>
  </ds:schemaRefs>
</ds:datastoreItem>
</file>

<file path=customXml/itemProps3.xml><?xml version="1.0" encoding="utf-8"?>
<ds:datastoreItem xmlns:ds="http://schemas.openxmlformats.org/officeDocument/2006/customXml" ds:itemID="{68F5722E-4E25-4039-9312-3B1E9E3D84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Sheet1</vt:lpstr>
      <vt:lpstr>Pricing Policy</vt:lpstr>
      <vt:lpstr>Maintenance</vt:lpstr>
      <vt:lpstr>FTP Programme of Use</vt:lpstr>
      <vt:lpstr>Site Development Plan</vt:lpstr>
      <vt:lpstr>Targets</vt:lpstr>
      <vt:lpstr>Actions</vt:lpstr>
      <vt:lpstr>Grass pitch costs</vt:lpstr>
      <vt:lpstr>FTP costs</vt:lpstr>
      <vt:lpstr>I&amp;E</vt:lpstr>
      <vt:lpstr>Current Predicted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Matt Stebbings</dc:creator>
  <cp:lastModifiedBy>Matt Stebbings</cp:lastModifiedBy>
  <dcterms:created xsi:type="dcterms:W3CDTF">2023-04-03T08:57:14Z</dcterms:created>
  <dcterms:modified xsi:type="dcterms:W3CDTF">2023-04-14T09:39:25Z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0x010100EB5A55023E9AD24D9C378EBC281C0874</vt:lpwstr>
  </property>
  <property fmtid="{D5CDD505-2E9C-101B-9397-08002B2CF9AE}" pid="4" name="Order">
    <vt:r8>9032400</vt:r8>
  </property>
  <property fmtid="{D5CDD505-2E9C-101B-9397-08002B2CF9AE}" pid="5" name="_ExtendedDescription">
    <vt:lpwstr/>
  </property>
</Properties>
</file>